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bed7c5799dc45719/Desktop/Lectures/"/>
    </mc:Choice>
  </mc:AlternateContent>
  <xr:revisionPtr revIDLastSave="0" documentId="8_{C885B3E6-DCE2-4147-81DE-C396F7C35DA8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Trend Analysis (2)" sheetId="10" r:id="rId1"/>
    <sheet name="Outline" sheetId="1" r:id="rId2"/>
    <sheet name="Financial Statements" sheetId="2" r:id="rId3"/>
    <sheet name="Investors Ratios-Market " sheetId="7" r:id="rId4"/>
    <sheet name="Profitability Ratios" sheetId="6" r:id="rId5"/>
    <sheet name="Solvency Ratios" sheetId="8" r:id="rId6"/>
    <sheet name="Activity Ratios" sheetId="5" r:id="rId7"/>
    <sheet name="Liquidity Ratios" sheetId="4" r:id="rId8"/>
    <sheet name="Trend Analysis" sheetId="3" r:id="rId9"/>
    <sheet name="Financial Statements (2)" sheetId="9" state="hidden" r:id="rId10"/>
  </sheets>
  <definedNames>
    <definedName name="Google_Sheet_Link_119347324" localSheetId="0" hidden="1">'Trend Analysis (2)'!$B$3</definedName>
    <definedName name="Google_Sheet_Link_119347324" hidden="1">'Trend Analysis'!$B$3</definedName>
    <definedName name="Google_Sheet_Link_1506521522" hidden="1">'Solvency Ratios'!$B$4</definedName>
    <definedName name="Google_Sheet_Link_1656292964" hidden="1">'Investors Ratios-Market '!$B$4</definedName>
    <definedName name="Google_Sheet_Link_1853684852" hidden="1">'Profitability Ratios'!$B$4</definedName>
    <definedName name="Google_Sheet_Link_1890969014" hidden="1">'Financial Statements'!$B$3</definedName>
    <definedName name="Google_Sheet_Link_2092842032" hidden="1">'Financial Statements'!$A$1</definedName>
    <definedName name="Google_Sheet_Link_897214442" hidden="1">'Liquidity Ratios'!$B$4</definedName>
    <definedName name="Google_Sheet_Link_965916208" hidden="1">'Activity Ratios'!$B$4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jkcqduukPi7J5N3qyV4Sqmt1z1BA=="/>
    </ext>
  </extLst>
</workbook>
</file>

<file path=xl/calcChain.xml><?xml version="1.0" encoding="utf-8"?>
<calcChain xmlns="http://schemas.openxmlformats.org/spreadsheetml/2006/main">
  <c r="J11" i="2" l="1"/>
  <c r="G7" i="5" s="1"/>
  <c r="G37" i="5" s="1"/>
  <c r="I11" i="2"/>
  <c r="G9" i="7"/>
  <c r="G16" i="6"/>
  <c r="G20" i="8"/>
  <c r="F20" i="8"/>
  <c r="E20" i="5"/>
  <c r="E12" i="5"/>
  <c r="G28" i="5"/>
  <c r="C36" i="2"/>
  <c r="E31" i="2"/>
  <c r="F23" i="2"/>
  <c r="J59" i="2"/>
  <c r="I59" i="2"/>
  <c r="L12" i="2"/>
  <c r="L14" i="2"/>
  <c r="L15" i="2"/>
  <c r="L16" i="2"/>
  <c r="L18" i="2"/>
  <c r="K14" i="2"/>
  <c r="K15" i="2"/>
  <c r="K16" i="2"/>
  <c r="K18" i="2"/>
  <c r="K12" i="2"/>
  <c r="D40" i="10"/>
  <c r="C40" i="10"/>
  <c r="H13" i="10"/>
  <c r="H14" i="10" s="1"/>
  <c r="G13" i="10"/>
  <c r="G14" i="10" s="1"/>
  <c r="F13" i="10"/>
  <c r="F14" i="10" s="1"/>
  <c r="E13" i="10"/>
  <c r="E14" i="10" s="1"/>
  <c r="D13" i="10"/>
  <c r="D14" i="10" s="1"/>
  <c r="E12" i="10"/>
  <c r="D39" i="9"/>
  <c r="C39" i="9"/>
  <c r="F39" i="9" s="1"/>
  <c r="D38" i="9"/>
  <c r="F38" i="9" s="1"/>
  <c r="C38" i="9"/>
  <c r="C40" i="9" s="1"/>
  <c r="C41" i="9" s="1"/>
  <c r="D37" i="9"/>
  <c r="C37" i="9"/>
  <c r="F37" i="9" s="1"/>
  <c r="E33" i="9"/>
  <c r="D33" i="9"/>
  <c r="C33" i="9"/>
  <c r="C34" i="9" s="1"/>
  <c r="D30" i="9"/>
  <c r="F30" i="9" s="1"/>
  <c r="C30" i="9"/>
  <c r="D29" i="9"/>
  <c r="F29" i="9" s="1"/>
  <c r="C29" i="9"/>
  <c r="E28" i="9"/>
  <c r="D28" i="9"/>
  <c r="C28" i="9"/>
  <c r="C31" i="9" s="1"/>
  <c r="C35" i="9" s="1"/>
  <c r="L22" i="9"/>
  <c r="J22" i="9"/>
  <c r="I22" i="9"/>
  <c r="K21" i="9"/>
  <c r="J21" i="9"/>
  <c r="D21" i="9"/>
  <c r="C21" i="9"/>
  <c r="F20" i="9"/>
  <c r="D20" i="9"/>
  <c r="E20" i="9" s="1"/>
  <c r="C20" i="9"/>
  <c r="F19" i="9"/>
  <c r="D19" i="9"/>
  <c r="E19" i="9" s="1"/>
  <c r="C19" i="9"/>
  <c r="F18" i="9"/>
  <c r="D18" i="9"/>
  <c r="E18" i="9" s="1"/>
  <c r="C18" i="9"/>
  <c r="M16" i="9"/>
  <c r="K16" i="9"/>
  <c r="L16" i="9" s="1"/>
  <c r="J16" i="9"/>
  <c r="D16" i="9"/>
  <c r="C16" i="9"/>
  <c r="F15" i="9"/>
  <c r="E15" i="9"/>
  <c r="M14" i="9"/>
  <c r="L14" i="9"/>
  <c r="J14" i="9"/>
  <c r="D14" i="9"/>
  <c r="F14" i="9" s="1"/>
  <c r="C14" i="9"/>
  <c r="F13" i="9"/>
  <c r="D13" i="9"/>
  <c r="E13" i="9" s="1"/>
  <c r="C13" i="9"/>
  <c r="K12" i="9"/>
  <c r="J12" i="9"/>
  <c r="F12" i="9"/>
  <c r="E12" i="9"/>
  <c r="F11" i="9"/>
  <c r="E11" i="9"/>
  <c r="D11" i="9"/>
  <c r="C11" i="9"/>
  <c r="K10" i="9"/>
  <c r="M10" i="9" s="1"/>
  <c r="J10" i="9"/>
  <c r="F10" i="9"/>
  <c r="E10" i="9"/>
  <c r="D10" i="9"/>
  <c r="C10" i="9"/>
  <c r="K9" i="9"/>
  <c r="M9" i="9" s="1"/>
  <c r="J9" i="9"/>
  <c r="J11" i="9" s="1"/>
  <c r="G23" i="7"/>
  <c r="G13" i="7"/>
  <c r="F28" i="6"/>
  <c r="F8" i="6"/>
  <c r="F24" i="6" s="1"/>
  <c r="G24" i="5"/>
  <c r="G16" i="5"/>
  <c r="G15" i="5"/>
  <c r="F15" i="5"/>
  <c r="F23" i="5" s="1"/>
  <c r="G8" i="5"/>
  <c r="F7" i="5"/>
  <c r="F37" i="5" s="1"/>
  <c r="F19" i="4"/>
  <c r="E19" i="4"/>
  <c r="F11" i="4"/>
  <c r="E11" i="4"/>
  <c r="D40" i="3"/>
  <c r="C40" i="3"/>
  <c r="H14" i="3"/>
  <c r="G14" i="3"/>
  <c r="F14" i="3"/>
  <c r="H13" i="3"/>
  <c r="G13" i="3"/>
  <c r="F13" i="3"/>
  <c r="D13" i="3"/>
  <c r="D14" i="3" s="1"/>
  <c r="E12" i="3"/>
  <c r="E13" i="3" s="1"/>
  <c r="E14" i="3" s="1"/>
  <c r="D62" i="2"/>
  <c r="C62" i="2"/>
  <c r="J58" i="2"/>
  <c r="I58" i="2"/>
  <c r="L57" i="2"/>
  <c r="K57" i="2"/>
  <c r="D57" i="2"/>
  <c r="C57" i="2"/>
  <c r="L56" i="2"/>
  <c r="K56" i="2"/>
  <c r="J56" i="2"/>
  <c r="I56" i="2"/>
  <c r="L55" i="2"/>
  <c r="K55" i="2"/>
  <c r="L54" i="2"/>
  <c r="K54" i="2"/>
  <c r="L53" i="2"/>
  <c r="K53" i="2"/>
  <c r="J52" i="2"/>
  <c r="I52" i="2"/>
  <c r="L51" i="2"/>
  <c r="L52" i="2" s="1"/>
  <c r="K51" i="2"/>
  <c r="K52" i="2" s="1"/>
  <c r="D41" i="2"/>
  <c r="C41" i="2"/>
  <c r="C42" i="2" s="1"/>
  <c r="F40" i="2"/>
  <c r="E40" i="2"/>
  <c r="F39" i="2"/>
  <c r="E39" i="2"/>
  <c r="D36" i="2"/>
  <c r="E35" i="2"/>
  <c r="D33" i="2"/>
  <c r="C33" i="2"/>
  <c r="E8" i="4" s="1"/>
  <c r="E12" i="4" s="1"/>
  <c r="E15" i="4" s="1"/>
  <c r="E20" i="4" s="1"/>
  <c r="F32" i="2"/>
  <c r="E32" i="2"/>
  <c r="F31" i="2"/>
  <c r="F30" i="2"/>
  <c r="E30" i="2"/>
  <c r="I27" i="2"/>
  <c r="D23" i="2"/>
  <c r="C23" i="2"/>
  <c r="F22" i="2"/>
  <c r="E22" i="2"/>
  <c r="F21" i="2"/>
  <c r="E21" i="2"/>
  <c r="F20" i="2"/>
  <c r="E20" i="2"/>
  <c r="D18" i="2"/>
  <c r="C18" i="2"/>
  <c r="E7" i="4" s="1"/>
  <c r="F17" i="2"/>
  <c r="E17" i="2"/>
  <c r="F16" i="2"/>
  <c r="E16" i="2"/>
  <c r="F15" i="2"/>
  <c r="E15" i="2"/>
  <c r="F14" i="2"/>
  <c r="E14" i="2"/>
  <c r="I13" i="2"/>
  <c r="F13" i="2"/>
  <c r="E13" i="2"/>
  <c r="F12" i="2"/>
  <c r="E12" i="2"/>
  <c r="G8" i="6" l="1"/>
  <c r="G24" i="6" s="1"/>
  <c r="F16" i="6"/>
  <c r="G15" i="6" s="1"/>
  <c r="G17" i="6" s="1"/>
  <c r="G28" i="6"/>
  <c r="K11" i="2"/>
  <c r="L11" i="2" s="1"/>
  <c r="J13" i="2"/>
  <c r="G27" i="6" s="1"/>
  <c r="I27" i="6" s="1"/>
  <c r="I23" i="7"/>
  <c r="E18" i="2"/>
  <c r="F18" i="2"/>
  <c r="C24" i="2"/>
  <c r="F8" i="8" s="1"/>
  <c r="F12" i="8" s="1"/>
  <c r="F23" i="8" s="1"/>
  <c r="E14" i="4"/>
  <c r="H14" i="4" s="1"/>
  <c r="I15" i="5"/>
  <c r="I19" i="5" s="1"/>
  <c r="E33" i="2"/>
  <c r="C37" i="2"/>
  <c r="F7" i="8" s="1"/>
  <c r="F36" i="2"/>
  <c r="E36" i="2"/>
  <c r="F35" i="2"/>
  <c r="H19" i="4"/>
  <c r="F27" i="6"/>
  <c r="H27" i="6" s="1"/>
  <c r="I17" i="2"/>
  <c r="H7" i="4"/>
  <c r="E57" i="2"/>
  <c r="H11" i="4"/>
  <c r="F21" i="9"/>
  <c r="E21" i="9"/>
  <c r="J17" i="2"/>
  <c r="D24" i="2"/>
  <c r="F7" i="4"/>
  <c r="I7" i="4" s="1"/>
  <c r="F14" i="4"/>
  <c r="E23" i="2"/>
  <c r="F57" i="2"/>
  <c r="D31" i="9"/>
  <c r="F28" i="9"/>
  <c r="D34" i="9"/>
  <c r="F33" i="9"/>
  <c r="E38" i="9"/>
  <c r="F11" i="8"/>
  <c r="F41" i="2"/>
  <c r="C22" i="9"/>
  <c r="D22" i="9"/>
  <c r="L21" i="9"/>
  <c r="J15" i="9"/>
  <c r="J17" i="9" s="1"/>
  <c r="E30" i="9"/>
  <c r="K59" i="2"/>
  <c r="K58" i="2"/>
  <c r="F16" i="9"/>
  <c r="E16" i="9"/>
  <c r="D40" i="9"/>
  <c r="M12" i="9"/>
  <c r="L12" i="9"/>
  <c r="E62" i="2"/>
  <c r="G19" i="7"/>
  <c r="D37" i="2"/>
  <c r="F33" i="2"/>
  <c r="F8" i="4"/>
  <c r="F12" i="4" s="1"/>
  <c r="L59" i="2"/>
  <c r="L58" i="2"/>
  <c r="G20" i="6"/>
  <c r="C63" i="2"/>
  <c r="G23" i="5"/>
  <c r="I23" i="5" s="1"/>
  <c r="I27" i="5" s="1"/>
  <c r="D42" i="2"/>
  <c r="D63" i="2"/>
  <c r="I7" i="5"/>
  <c r="L9" i="9"/>
  <c r="L10" i="9"/>
  <c r="K11" i="9"/>
  <c r="E41" i="2"/>
  <c r="E14" i="9"/>
  <c r="E29" i="9"/>
  <c r="E37" i="9"/>
  <c r="E39" i="9"/>
  <c r="K13" i="2" l="1"/>
  <c r="L13" i="2" s="1"/>
  <c r="K17" i="2"/>
  <c r="L17" i="2" s="1"/>
  <c r="I11" i="5"/>
  <c r="C43" i="2"/>
  <c r="B26" i="2" s="1"/>
  <c r="H7" i="8"/>
  <c r="F15" i="8"/>
  <c r="M11" i="9"/>
  <c r="L11" i="9"/>
  <c r="G19" i="8"/>
  <c r="I19" i="8" s="1"/>
  <c r="J19" i="2"/>
  <c r="J20" i="2" s="1"/>
  <c r="G23" i="6"/>
  <c r="I23" i="6" s="1"/>
  <c r="G7" i="8"/>
  <c r="F37" i="2"/>
  <c r="E37" i="2"/>
  <c r="D41" i="9"/>
  <c r="F40" i="9"/>
  <c r="E40" i="9"/>
  <c r="F16" i="8"/>
  <c r="H15" i="8" s="1"/>
  <c r="H11" i="8"/>
  <c r="F24" i="8"/>
  <c r="H23" i="8" s="1"/>
  <c r="F22" i="9"/>
  <c r="E22" i="9"/>
  <c r="J18" i="9"/>
  <c r="J19" i="9"/>
  <c r="F31" i="9"/>
  <c r="E31" i="9"/>
  <c r="D35" i="9"/>
  <c r="G11" i="8"/>
  <c r="D43" i="2"/>
  <c r="F42" i="2"/>
  <c r="E42" i="2"/>
  <c r="L23" i="9"/>
  <c r="K13" i="9" s="1"/>
  <c r="F34" i="9"/>
  <c r="E34" i="9"/>
  <c r="F19" i="8"/>
  <c r="H19" i="8" s="1"/>
  <c r="I19" i="2"/>
  <c r="F23" i="6"/>
  <c r="H23" i="6" s="1"/>
  <c r="F59" i="2"/>
  <c r="F56" i="2"/>
  <c r="F54" i="2"/>
  <c r="F51" i="2"/>
  <c r="F60" i="2"/>
  <c r="F52" i="2"/>
  <c r="F53" i="2"/>
  <c r="F61" i="2"/>
  <c r="F55" i="2"/>
  <c r="E24" i="2"/>
  <c r="G12" i="6"/>
  <c r="F24" i="2"/>
  <c r="G8" i="8"/>
  <c r="G12" i="8" s="1"/>
  <c r="G23" i="8" s="1"/>
  <c r="G38" i="5"/>
  <c r="I37" i="5" s="1"/>
  <c r="J60" i="2"/>
  <c r="L60" i="2" s="1"/>
  <c r="E59" i="2"/>
  <c r="E56" i="2"/>
  <c r="E54" i="2"/>
  <c r="E51" i="2"/>
  <c r="E60" i="2"/>
  <c r="E52" i="2"/>
  <c r="E53" i="2"/>
  <c r="E61" i="2"/>
  <c r="E55" i="2"/>
  <c r="F15" i="4"/>
  <c r="F20" i="4" s="1"/>
  <c r="I19" i="4" s="1"/>
  <c r="I11" i="4"/>
  <c r="I60" i="2"/>
  <c r="K60" i="2" s="1"/>
  <c r="F62" i="2"/>
  <c r="I20" i="2" l="1"/>
  <c r="K20" i="2" s="1"/>
  <c r="L20" i="2" s="1"/>
  <c r="K19" i="2"/>
  <c r="L19" i="2" s="1"/>
  <c r="I33" i="5"/>
  <c r="I31" i="5"/>
  <c r="I14" i="4"/>
  <c r="M13" i="9"/>
  <c r="L13" i="9"/>
  <c r="J21" i="2"/>
  <c r="G16" i="8"/>
  <c r="I11" i="8"/>
  <c r="G24" i="8"/>
  <c r="F43" i="2"/>
  <c r="E43" i="2"/>
  <c r="D26" i="2"/>
  <c r="F41" i="9"/>
  <c r="E41" i="9"/>
  <c r="I23" i="8"/>
  <c r="F35" i="9"/>
  <c r="E35" i="9"/>
  <c r="I7" i="8"/>
  <c r="G15" i="8"/>
  <c r="K15" i="9"/>
  <c r="F15" i="6" l="1"/>
  <c r="F17" i="6" s="1"/>
  <c r="I17" i="6" s="1"/>
  <c r="G12" i="7"/>
  <c r="G8" i="7"/>
  <c r="I8" i="7" s="1"/>
  <c r="I21" i="2"/>
  <c r="K21" i="2"/>
  <c r="L21" i="2" s="1"/>
  <c r="I15" i="8"/>
  <c r="L15" i="9"/>
  <c r="M15" i="9"/>
  <c r="K17" i="9"/>
  <c r="G7" i="6"/>
  <c r="G20" i="7"/>
  <c r="I19" i="7" s="1"/>
  <c r="F8" i="7" l="1"/>
  <c r="F12" i="7" s="1"/>
  <c r="F7" i="6"/>
  <c r="F20" i="7"/>
  <c r="F19" i="6"/>
  <c r="H7" i="6"/>
  <c r="F11" i="6"/>
  <c r="I12" i="7"/>
  <c r="G16" i="7" s="1"/>
  <c r="I15" i="7" s="1"/>
  <c r="I7" i="6"/>
  <c r="G19" i="6"/>
  <c r="I19" i="6" s="1"/>
  <c r="G11" i="6"/>
  <c r="I11" i="6" s="1"/>
  <c r="M17" i="9"/>
  <c r="L17" i="9"/>
  <c r="K18" i="9"/>
  <c r="M18" i="9" l="1"/>
  <c r="L18" i="9"/>
  <c r="K19" i="9"/>
  <c r="M19" i="9" l="1"/>
  <c r="L19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tc={9EF943DC-F04B-4A6A-94CC-20516203DA9C}</author>
  </authors>
  <commentList>
    <comment ref="E8" authorId="0" shapeId="0" xr:uid="{9EF943DC-F04B-4A6A-94CC-20516203DA9C}">
      <text>
        <t>[Threaded comment]
Your version of Excel allows you to read this threaded comment; however, any edits to it will get removed if the file is opened in a newer version of Excel. Learn more: https://go.microsoft.com/fwlink/?linkid=870924
Comment:
    why averages?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tc={DFBB1B77-68DB-416D-9925-A8D9D9811DCE}</author>
    <author>tc={CFEDBE96-C93A-4672-BF92-93130EBCAACC}</author>
    <author>tc={E9E46DBA-9C9A-41F5-9297-A0DD54E10904}</author>
  </authors>
  <commentList>
    <comment ref="D7" authorId="0" shapeId="0" xr:uid="{DFBB1B77-68DB-416D-9925-A8D9D9811DCE}">
      <text>
        <t>[Threaded comment]
Your version of Excel allows you to read this threaded comment; however, any edits to it will get removed if the file is opened in a newer version of Excel. Learn more: https://go.microsoft.com/fwlink/?linkid=870924
Comment:
    Cash, ST marketable securities, A/R. Inventory, Supplies, Prepaid</t>
      </text>
    </comment>
    <comment ref="C11" authorId="1" shapeId="0" xr:uid="{CFEDBE96-C93A-4672-BF92-93130EBCAACC}">
      <text>
        <t>[Threaded comment]
Your version of Excel allows you to read this threaded comment; however, any edits to it will get removed if the file is opened in a newer version of Excel. Learn more: https://go.microsoft.com/fwlink/?linkid=870924
Comment:
    Stress Ratio</t>
      </text>
    </comment>
    <comment ref="D12" authorId="2" shapeId="0" xr:uid="{E9E46DBA-9C9A-41F5-9297-A0DD54E10904}">
      <text>
        <t>[Threaded comment]
Your version of Excel allows you to read this threaded comment; however, any edits to it will get removed if the file is opened in a newer version of Excel. Learn more: https://go.microsoft.com/fwlink/?linkid=870924
Comment:
    A/T&lt; ST Notes, Unearned revenues, accrued liabilities</t>
      </text>
    </comment>
  </commentList>
</comments>
</file>

<file path=xl/sharedStrings.xml><?xml version="1.0" encoding="utf-8"?>
<sst xmlns="http://schemas.openxmlformats.org/spreadsheetml/2006/main" count="340" uniqueCount="157">
  <si>
    <t>Financial Statements and Ratio Analysis</t>
  </si>
  <si>
    <t>Topics Covered in this presentation</t>
  </si>
  <si>
    <t>Financial Statements</t>
  </si>
  <si>
    <t>Trend Analysis</t>
  </si>
  <si>
    <t>Liquidity Ratios</t>
  </si>
  <si>
    <t>Activity Ratios</t>
  </si>
  <si>
    <t>Profitability Ratios</t>
  </si>
  <si>
    <t>Solvency Ratios</t>
  </si>
  <si>
    <t>Investors' Ratios - Market Prospectus</t>
  </si>
  <si>
    <r>
      <rPr>
        <b/>
        <i/>
        <sz val="12"/>
        <rFont val="Arial"/>
      </rPr>
      <t>For Additional Resources, you are welcome to visit our:
                                                      website:</t>
    </r>
    <r>
      <rPr>
        <b/>
        <u/>
        <sz val="12"/>
        <color rgb="FF1155CC"/>
        <rFont val="Arial"/>
      </rPr>
      <t xml:space="preserve"> www.farhatlectures.com</t>
    </r>
    <r>
      <rPr>
        <b/>
        <i/>
        <sz val="12"/>
        <rFont val="Arial"/>
      </rPr>
      <t xml:space="preserve">; Linkendin: </t>
    </r>
    <r>
      <rPr>
        <b/>
        <i/>
        <sz val="12"/>
        <color rgb="FF1C4587"/>
        <rFont val="Arial"/>
      </rPr>
      <t>Mansour Farhat</t>
    </r>
    <r>
      <rPr>
        <b/>
        <i/>
        <sz val="12"/>
        <rFont val="Arial"/>
      </rPr>
      <t>; Instagram:</t>
    </r>
    <r>
      <rPr>
        <b/>
        <i/>
        <sz val="12"/>
        <color rgb="FF1C4587"/>
        <rFont val="Arial"/>
      </rPr>
      <t>Farhatlectures</t>
    </r>
  </si>
  <si>
    <t>Financial Statement Analysis</t>
  </si>
  <si>
    <t xml:space="preserve">For Internal and External users to make informative decisions </t>
  </si>
  <si>
    <r>
      <rPr>
        <b/>
        <sz val="16"/>
        <color theme="1"/>
        <rFont val="Calibri"/>
      </rPr>
      <t xml:space="preserve">Farhat Co.
Balance Sheet
</t>
    </r>
    <r>
      <rPr>
        <b/>
        <i/>
        <sz val="12"/>
        <color theme="1"/>
        <rFont val="Calibri"/>
      </rPr>
      <t>As Of December 31, Years 20X1 &amp; 20X2 
In Dollars</t>
    </r>
  </si>
  <si>
    <r>
      <rPr>
        <b/>
        <sz val="16"/>
        <color theme="1"/>
        <rFont val="Calibri"/>
      </rPr>
      <t xml:space="preserve">Farhat Co.
Income Statement
</t>
    </r>
    <r>
      <rPr>
        <b/>
        <i/>
        <sz val="12"/>
        <color theme="1"/>
        <rFont val="Calibri"/>
      </rPr>
      <t>For the years ended December 31, 20X1 &amp; 20X2 
In Dollars</t>
    </r>
  </si>
  <si>
    <t>20X1</t>
  </si>
  <si>
    <t>20X2</t>
  </si>
  <si>
    <t>Change in value</t>
  </si>
  <si>
    <t>Percentage Change</t>
  </si>
  <si>
    <t>20X2 - 20X1</t>
  </si>
  <si>
    <t>(20X2-20X1)/20X1</t>
  </si>
  <si>
    <t>Current assets</t>
  </si>
  <si>
    <t>Sales</t>
  </si>
  <si>
    <t>Cash and cash equivalent</t>
  </si>
  <si>
    <t>Cost of Goods sold</t>
  </si>
  <si>
    <t>Trading Securities (At fair value)</t>
  </si>
  <si>
    <t>Gross Margin</t>
  </si>
  <si>
    <t>Accounts receivable</t>
  </si>
  <si>
    <t>Selling, General, &amp; Administrative</t>
  </si>
  <si>
    <t>(Less Allowances for Uncollectible)</t>
  </si>
  <si>
    <t>Research and Development</t>
  </si>
  <si>
    <t>Inventory</t>
  </si>
  <si>
    <t>Depreciation Expense</t>
  </si>
  <si>
    <t>Prepaid expenses</t>
  </si>
  <si>
    <t xml:space="preserve">Operating Income/Loss </t>
  </si>
  <si>
    <t xml:space="preserve">Total current assets </t>
  </si>
  <si>
    <t>Interest expense</t>
  </si>
  <si>
    <t>Fixed Assets</t>
  </si>
  <si>
    <t>Income before income tax</t>
  </si>
  <si>
    <t>Property Plant and Equipment</t>
  </si>
  <si>
    <t>Income Tax Expense</t>
  </si>
  <si>
    <t>(Less Accumulated Depreciation)</t>
  </si>
  <si>
    <t>Net Income</t>
  </si>
  <si>
    <t>Goodwill and Intangible assets</t>
  </si>
  <si>
    <t>Total Fixed Assets</t>
  </si>
  <si>
    <t>Total Assets</t>
  </si>
  <si>
    <t>Outstanding Shares</t>
  </si>
  <si>
    <t>Dividend per share</t>
  </si>
  <si>
    <t>Dividend payout</t>
  </si>
  <si>
    <t xml:space="preserve">Jan - Dec </t>
  </si>
  <si>
    <t>Current liabilities</t>
  </si>
  <si>
    <t>Accounts payable</t>
  </si>
  <si>
    <t>Notes payable</t>
  </si>
  <si>
    <t>Accrued liabilities</t>
  </si>
  <si>
    <t xml:space="preserve">Total current liabilities </t>
  </si>
  <si>
    <t>Noncurrent liabilities</t>
  </si>
  <si>
    <t>Bonds payable</t>
  </si>
  <si>
    <t>Total noncurrent liabilities</t>
  </si>
  <si>
    <t>Total liabilities</t>
  </si>
  <si>
    <t>Stockholders' Equity</t>
  </si>
  <si>
    <t>Common Stock (40,000 shares - Par value $12)</t>
  </si>
  <si>
    <t>Additional Paid-in Capital</t>
  </si>
  <si>
    <t>Retained Earnings</t>
  </si>
  <si>
    <t>Total Equity</t>
  </si>
  <si>
    <t>Total liabilities &amp; Equity</t>
  </si>
  <si>
    <r>
      <rPr>
        <b/>
        <sz val="16"/>
        <color theme="1"/>
        <rFont val="Calibri"/>
      </rPr>
      <t xml:space="preserve">Farhat Co.
Balance Sheet
</t>
    </r>
    <r>
      <rPr>
        <b/>
        <i/>
        <sz val="12"/>
        <color theme="1"/>
        <rFont val="Calibri"/>
      </rPr>
      <t>As Of December 31, Years 20X1 &amp; 20X2 
In Dollars</t>
    </r>
  </si>
  <si>
    <r>
      <rPr>
        <b/>
        <sz val="16"/>
        <color theme="1"/>
        <rFont val="Calibri"/>
      </rPr>
      <t xml:space="preserve">Farhat Co.
Income Statement
</t>
    </r>
    <r>
      <rPr>
        <b/>
        <i/>
        <sz val="12"/>
        <color theme="1"/>
        <rFont val="Calibri"/>
      </rPr>
      <t>For the years ended December 31, 20X1 &amp; 20X2 
In Dollars</t>
    </r>
  </si>
  <si>
    <t>% of</t>
  </si>
  <si>
    <t>Assets</t>
  </si>
  <si>
    <r>
      <rPr>
        <b/>
        <i/>
        <sz val="12"/>
        <rFont val="Arial"/>
      </rPr>
      <t>For Additional Resources, you are welcome to visit our:
                                                      website:</t>
    </r>
    <r>
      <rPr>
        <b/>
        <i/>
        <sz val="12"/>
        <color rgb="FF000000"/>
        <rFont val="Arial"/>
      </rPr>
      <t xml:space="preserve"> </t>
    </r>
    <r>
      <rPr>
        <b/>
        <i/>
        <u/>
        <sz val="12"/>
        <color rgb="FF1155CC"/>
        <rFont val="Arial"/>
      </rPr>
      <t>WWW.farhatlectures.com</t>
    </r>
    <r>
      <rPr>
        <b/>
        <i/>
        <sz val="12"/>
        <rFont val="Arial"/>
      </rPr>
      <t xml:space="preserve">;  Linkendin: </t>
    </r>
    <r>
      <rPr>
        <b/>
        <i/>
        <sz val="12"/>
        <color rgb="FF1C4587"/>
        <rFont val="Arial"/>
      </rPr>
      <t>Mansour Farhat</t>
    </r>
    <r>
      <rPr>
        <b/>
        <i/>
        <sz val="12"/>
        <rFont val="Arial"/>
      </rPr>
      <t>; Instagram:</t>
    </r>
    <r>
      <rPr>
        <b/>
        <i/>
        <sz val="12"/>
        <color rgb="FF1C4587"/>
        <rFont val="Arial"/>
      </rPr>
      <t>Farhatlectures</t>
    </r>
  </si>
  <si>
    <t>Technical analysis that helps predicting future movements based on historical figures</t>
  </si>
  <si>
    <t>Income statement figures</t>
  </si>
  <si>
    <t>20Y8</t>
  </si>
  <si>
    <t>20Y9</t>
  </si>
  <si>
    <t>20X0</t>
  </si>
  <si>
    <t>Cost of Goods Sold</t>
  </si>
  <si>
    <t>Gross Profit</t>
  </si>
  <si>
    <t>Gross Profit Margin</t>
  </si>
  <si>
    <t>Help Assessing the company's ability to meet its short-term obligations</t>
  </si>
  <si>
    <t>Current Ratio</t>
  </si>
  <si>
    <t xml:space="preserve">Current Assets </t>
  </si>
  <si>
    <t>Current Liabilities</t>
  </si>
  <si>
    <r>
      <rPr>
        <b/>
        <sz val="14"/>
        <color theme="1"/>
        <rFont val="Calibri"/>
      </rPr>
      <t xml:space="preserve">Quick Ratio
</t>
    </r>
    <r>
      <rPr>
        <b/>
        <i/>
        <sz val="11"/>
        <color theme="1"/>
        <rFont val="Calibri"/>
      </rPr>
      <t>Also Called</t>
    </r>
    <r>
      <rPr>
        <b/>
        <sz val="14"/>
        <color theme="1"/>
        <rFont val="Calibri"/>
      </rPr>
      <t xml:space="preserve"> 
Acid-Test Ratio</t>
    </r>
  </si>
  <si>
    <t>Cash And Cash Equivalent + ST marketable Securities + Receivables Net</t>
  </si>
  <si>
    <t>Current Assets - Prepaid Expenses - Inventory</t>
  </si>
  <si>
    <t>Cash Ratio</t>
  </si>
  <si>
    <t>Cash and Cash equivalents + Marketable Securities</t>
  </si>
  <si>
    <t>Help Assessing how effectively and efficiently company's assets are being used</t>
  </si>
  <si>
    <t>Accounts Receivable Turnover</t>
  </si>
  <si>
    <t>Net Sales</t>
  </si>
  <si>
    <t>Average Accounts Receivable</t>
  </si>
  <si>
    <t>Inventory Turnover</t>
  </si>
  <si>
    <t>COGS</t>
  </si>
  <si>
    <t>Average Inventory</t>
  </si>
  <si>
    <t>Days In Inventory</t>
  </si>
  <si>
    <t>Accounts Payable Turnover</t>
  </si>
  <si>
    <t>Average Accounts Payable</t>
  </si>
  <si>
    <t>Days In Accounts Payable (Days of Payable Outstanding)</t>
  </si>
  <si>
    <t>Cash Conversion Cycle</t>
  </si>
  <si>
    <t>Total Assets Turnover</t>
  </si>
  <si>
    <t>Sales (net)</t>
  </si>
  <si>
    <t>Average Total Assets</t>
  </si>
  <si>
    <t>Help Assessing whether a company is profitable in a given period of time</t>
  </si>
  <si>
    <t>Profit Margin</t>
  </si>
  <si>
    <t>Return On Assets</t>
  </si>
  <si>
    <t xml:space="preserve">Net Income </t>
  </si>
  <si>
    <t>Dupont Return On Assets</t>
  </si>
  <si>
    <t>Net Income     x    Sales (net)</t>
  </si>
  <si>
    <t xml:space="preserve">           Sales (net)       Average Total Assets</t>
  </si>
  <si>
    <t>Return On Equity</t>
  </si>
  <si>
    <t>Average Total Equity</t>
  </si>
  <si>
    <t>Return on Sales</t>
  </si>
  <si>
    <t>Income before interest income, interest expense, and taxes</t>
  </si>
  <si>
    <t>Gross profit Margin</t>
  </si>
  <si>
    <t>Sales - COGS</t>
  </si>
  <si>
    <t>Investors Ratios - Market Prospects</t>
  </si>
  <si>
    <t xml:space="preserve">Help assessing whether the company is attractive to potential Investors </t>
  </si>
  <si>
    <t>Return on common stockholders' Equity</t>
  </si>
  <si>
    <t>Net Income - Preferred Dividends</t>
  </si>
  <si>
    <t>Average Common Stockholders' Equity</t>
  </si>
  <si>
    <t>Earnings per share</t>
  </si>
  <si>
    <t>Weighted average common shares outstanding</t>
  </si>
  <si>
    <t>Price Earning Ratio</t>
  </si>
  <si>
    <t>Price Per Share</t>
  </si>
  <si>
    <t>Basic Earnings per Share</t>
  </si>
  <si>
    <t>Dividend Payout</t>
  </si>
  <si>
    <t>Cash Dividends</t>
  </si>
  <si>
    <t>Dividend Yield</t>
  </si>
  <si>
    <t>Annual Cash Dividends per share</t>
  </si>
  <si>
    <t>Market Price per Share</t>
  </si>
  <si>
    <t>Solvency Ratios/Coverage Ratios</t>
  </si>
  <si>
    <t>Help Assessing the company's ability to cover its long-term obligations</t>
  </si>
  <si>
    <t>Debt Ratio</t>
  </si>
  <si>
    <t>Total Liabilities</t>
  </si>
  <si>
    <t>A = L + E</t>
  </si>
  <si>
    <t>Equity Ratio</t>
  </si>
  <si>
    <t>Debt-to-Equity Ratio</t>
  </si>
  <si>
    <t>Times Interest Earned</t>
  </si>
  <si>
    <t>Income Before interest and taxes</t>
  </si>
  <si>
    <t>Interest Expense</t>
  </si>
  <si>
    <t>Equity Multiplier</t>
  </si>
  <si>
    <t xml:space="preserve">Total Assets </t>
  </si>
  <si>
    <r>
      <rPr>
        <b/>
        <sz val="16"/>
        <color theme="1"/>
        <rFont val="Calibri"/>
      </rPr>
      <t xml:space="preserve">Farhat Co.
Balance Sheet
</t>
    </r>
    <r>
      <rPr>
        <b/>
        <i/>
        <sz val="12"/>
        <color theme="1"/>
        <rFont val="Calibri"/>
      </rPr>
      <t xml:space="preserve">As Of December 31, Years 20X1 &amp; 20X2 </t>
    </r>
  </si>
  <si>
    <r>
      <rPr>
        <b/>
        <sz val="16"/>
        <color theme="1"/>
        <rFont val="Calibri"/>
      </rPr>
      <t xml:space="preserve">Farhat Co.
Income Statement
</t>
    </r>
    <r>
      <rPr>
        <b/>
        <i/>
        <sz val="12"/>
        <color theme="1"/>
        <rFont val="Calibri"/>
      </rPr>
      <t xml:space="preserve">For the years ended December 31, 20X1 &amp; 20X2 </t>
    </r>
  </si>
  <si>
    <t>Common Stock</t>
  </si>
  <si>
    <t>% of Revenue</t>
  </si>
  <si>
    <t>Income Tax Expense (21%)</t>
  </si>
  <si>
    <t>Current Cash Debt Ratio</t>
  </si>
  <si>
    <t>Net cash provided by operatuing activities/average current liabilities</t>
  </si>
  <si>
    <r>
      <rPr>
        <i/>
        <sz val="11"/>
        <rFont val="Arial"/>
        <family val="2"/>
      </rPr>
      <t>For Additional Resources, you are welcome to visit our:
                                                      website:</t>
    </r>
    <r>
      <rPr>
        <i/>
        <sz val="11"/>
        <color rgb="FF000000"/>
        <rFont val="Arial"/>
        <family val="2"/>
      </rPr>
      <t xml:space="preserve"> </t>
    </r>
    <r>
      <rPr>
        <i/>
        <sz val="11"/>
        <color rgb="FF1155CC"/>
        <rFont val="Arial"/>
        <family val="2"/>
      </rPr>
      <t>WWW.farhatlectures.com</t>
    </r>
    <r>
      <rPr>
        <i/>
        <sz val="11"/>
        <rFont val="Arial"/>
        <family val="2"/>
      </rPr>
      <t xml:space="preserve">; Linkendin: </t>
    </r>
    <r>
      <rPr>
        <i/>
        <sz val="11"/>
        <color rgb="FF1C4587"/>
        <rFont val="Arial"/>
        <family val="2"/>
      </rPr>
      <t>Mansour Farhat</t>
    </r>
    <r>
      <rPr>
        <i/>
        <sz val="11"/>
        <rFont val="Arial"/>
        <family val="2"/>
      </rPr>
      <t>; Instagram:</t>
    </r>
    <r>
      <rPr>
        <i/>
        <sz val="11"/>
        <color rgb="FF1C4587"/>
        <rFont val="Arial"/>
        <family val="2"/>
      </rPr>
      <t>Farhatlectures</t>
    </r>
  </si>
  <si>
    <t>Days in Accounts Payable</t>
  </si>
  <si>
    <t>Days</t>
  </si>
  <si>
    <r>
      <rPr>
        <sz val="14"/>
        <color rgb="FFFF0000"/>
        <rFont val="Calibri"/>
        <family val="2"/>
      </rPr>
      <t>Days In A/R + Days in Inventory</t>
    </r>
    <r>
      <rPr>
        <sz val="14"/>
        <color theme="1"/>
        <rFont val="Calibri"/>
      </rPr>
      <t xml:space="preserve"> - Days in A/P</t>
    </r>
  </si>
  <si>
    <t>Operating Cycle</t>
  </si>
  <si>
    <r>
      <rPr>
        <sz val="14"/>
        <color rgb="FFFF0000"/>
        <rFont val="Calibri"/>
        <family val="2"/>
      </rPr>
      <t>Days In A/R + Days in Inventory</t>
    </r>
    <r>
      <rPr>
        <sz val="14"/>
        <color theme="1"/>
        <rFont val="Calibri"/>
      </rPr>
      <t xml:space="preserve"> </t>
    </r>
  </si>
  <si>
    <t>Average Collection Period</t>
  </si>
  <si>
    <r>
      <rPr>
        <b/>
        <i/>
        <sz val="12"/>
        <rFont val="Arial"/>
      </rPr>
      <t>For Additional Resources, you are welcome to visit our:
                                                      website:</t>
    </r>
    <r>
      <rPr>
        <b/>
        <i/>
        <sz val="12"/>
        <color rgb="FF000000"/>
        <rFont val="Arial"/>
      </rPr>
      <t xml:space="preserve"> </t>
    </r>
    <r>
      <rPr>
        <b/>
        <i/>
        <u/>
        <sz val="12"/>
        <color rgb="FF1155CC"/>
        <rFont val="Arial"/>
      </rPr>
      <t>WWW.farhatlectures.com</t>
    </r>
    <r>
      <rPr>
        <b/>
        <i/>
        <sz val="12"/>
        <rFont val="Arial"/>
      </rPr>
      <t xml:space="preserve">; Linkendin: </t>
    </r>
    <r>
      <rPr>
        <b/>
        <i/>
        <sz val="12"/>
        <color rgb="FF1C4587"/>
        <rFont val="Arial"/>
      </rPr>
      <t>Mansour Farhat</t>
    </r>
    <r>
      <rPr>
        <b/>
        <i/>
        <sz val="12"/>
        <rFont val="Arial"/>
      </rPr>
      <t>; Instagram:</t>
    </r>
    <r>
      <rPr>
        <b/>
        <i/>
        <sz val="12"/>
        <color rgb="FF1C4587"/>
        <rFont val="Arial"/>
      </rPr>
      <t>Farhatlectures</t>
    </r>
  </si>
  <si>
    <t>Shareholders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</si>
</sst>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(* #,##0.00_);_(* \(#,##0.00\);_(* &quot;-&quot;??.00_);_(@_)"/>
  </numFmts>
  <fonts count="50" x14ac:knownFonts="1">
    <font>
      <sz val="11"/>
      <color theme="1"/>
      <name val="Arial"/>
    </font>
    <font>
      <b/>
      <u/>
      <sz val="12"/>
      <color rgb="FF0000FF"/>
      <name val="Arial"/>
    </font>
    <font>
      <b/>
      <sz val="18"/>
      <color theme="1"/>
      <name val="Candara"/>
    </font>
    <font>
      <sz val="11"/>
      <name val="Arial"/>
    </font>
    <font>
      <sz val="11"/>
      <color theme="1"/>
      <name val="Calibri"/>
    </font>
    <font>
      <sz val="11"/>
      <color theme="1"/>
      <name val="Candara"/>
    </font>
    <font>
      <b/>
      <u/>
      <sz val="18"/>
      <color theme="1"/>
      <name val="Candara"/>
    </font>
    <font>
      <u/>
      <sz val="18"/>
      <color rgb="FF1155CC"/>
      <name val="Candara"/>
    </font>
    <font>
      <sz val="18"/>
      <color theme="1"/>
      <name val="Candara"/>
    </font>
    <font>
      <b/>
      <i/>
      <sz val="16"/>
      <color theme="1"/>
      <name val="Calibri"/>
    </font>
    <font>
      <b/>
      <sz val="16"/>
      <color theme="1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b/>
      <sz val="12"/>
      <color rgb="FF000000"/>
      <name val="Calibri"/>
    </font>
    <font>
      <b/>
      <u/>
      <sz val="18"/>
      <color theme="1"/>
      <name val="Calibri"/>
    </font>
    <font>
      <sz val="14"/>
      <color theme="1"/>
      <name val="Calibri"/>
    </font>
    <font>
      <b/>
      <sz val="13"/>
      <color theme="1"/>
      <name val="Calibri"/>
    </font>
    <font>
      <b/>
      <i/>
      <sz val="14"/>
      <color theme="1"/>
      <name val="Calibri"/>
    </font>
    <font>
      <sz val="13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u/>
      <sz val="14"/>
      <color theme="1"/>
      <name val="Calibri"/>
    </font>
    <font>
      <u/>
      <sz val="14"/>
      <color theme="1"/>
      <name val="Calibri"/>
    </font>
    <font>
      <sz val="11"/>
      <color theme="0"/>
      <name val="Calibri"/>
    </font>
    <font>
      <b/>
      <sz val="14"/>
      <color theme="0"/>
      <name val="Calibri"/>
    </font>
    <font>
      <sz val="11"/>
      <color theme="1"/>
      <name val="Calibri"/>
    </font>
    <font>
      <u/>
      <sz val="14"/>
      <color theme="1"/>
      <name val="Calibri"/>
    </font>
    <font>
      <b/>
      <i/>
      <sz val="11"/>
      <color theme="1"/>
      <name val="Calibri"/>
    </font>
    <font>
      <sz val="11"/>
      <color rgb="FFFF0000"/>
      <name val="Calibri"/>
    </font>
    <font>
      <b/>
      <sz val="11"/>
      <color rgb="FFFF0000"/>
      <name val="Calibri"/>
    </font>
    <font>
      <b/>
      <i/>
      <sz val="12"/>
      <name val="Arial"/>
    </font>
    <font>
      <b/>
      <i/>
      <sz val="12"/>
      <color rgb="FF000000"/>
      <name val="Arial"/>
    </font>
    <font>
      <b/>
      <i/>
      <u/>
      <sz val="12"/>
      <color rgb="FF1155CC"/>
      <name val="Arial"/>
    </font>
    <font>
      <b/>
      <i/>
      <sz val="12"/>
      <color rgb="FF1C4587"/>
      <name val="Arial"/>
    </font>
    <font>
      <b/>
      <u/>
      <sz val="12"/>
      <color rgb="FF1155CC"/>
      <name val="Arial"/>
    </font>
    <font>
      <b/>
      <i/>
      <sz val="12"/>
      <color theme="1"/>
      <name val="Calibri"/>
    </font>
    <font>
      <sz val="8"/>
      <name val="Arial"/>
    </font>
    <font>
      <b/>
      <sz val="14"/>
      <color theme="1"/>
      <name val="Calibri"/>
      <family val="2"/>
    </font>
    <font>
      <i/>
      <sz val="11"/>
      <name val="Arial"/>
      <family val="2"/>
    </font>
    <font>
      <i/>
      <sz val="11"/>
      <color rgb="FF000000"/>
      <name val="Arial"/>
      <family val="2"/>
    </font>
    <font>
      <i/>
      <sz val="11"/>
      <color rgb="FF1155CC"/>
      <name val="Arial"/>
      <family val="2"/>
    </font>
    <font>
      <i/>
      <sz val="11"/>
      <color rgb="FF1C4587"/>
      <name val="Arial"/>
      <family val="2"/>
    </font>
    <font>
      <i/>
      <sz val="11"/>
      <color theme="1"/>
      <name val="Arial"/>
      <family val="2"/>
    </font>
    <font>
      <b/>
      <i/>
      <u/>
      <sz val="12"/>
      <color rgb="FF0000FF"/>
      <name val="Arial"/>
      <family val="2"/>
    </font>
    <font>
      <sz val="14"/>
      <color theme="1"/>
      <name val="Calibri"/>
      <family val="2"/>
    </font>
    <font>
      <b/>
      <sz val="13"/>
      <color theme="1"/>
      <name val="Calibri"/>
      <family val="2"/>
    </font>
    <font>
      <sz val="14"/>
      <color rgb="FFFF0000"/>
      <name val="Calibri"/>
      <family val="2"/>
    </font>
    <font>
      <sz val="11"/>
      <color theme="1"/>
      <name val="Arial"/>
    </font>
    <font>
      <b/>
      <i/>
      <u/>
      <sz val="12"/>
      <color rgb="FF0000FF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48" fillId="0" borderId="0" applyFont="0" applyFill="0" applyBorder="0" applyAlignment="0" applyProtection="0"/>
  </cellStyleXfs>
  <cellXfs count="164">
    <xf numFmtId="0" fontId="0" fillId="0" borderId="0" xfId="0" applyFont="1" applyAlignment="1"/>
    <xf numFmtId="0" fontId="4" fillId="3" borderId="0" xfId="0" applyFont="1" applyFill="1"/>
    <xf numFmtId="0" fontId="5" fillId="3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2" fillId="0" borderId="10" xfId="0" applyFont="1" applyBorder="1" applyAlignment="1">
      <alignment horizontal="center"/>
    </xf>
    <xf numFmtId="0" fontId="11" fillId="0" borderId="0" xfId="0" applyFont="1"/>
    <xf numFmtId="0" fontId="12" fillId="0" borderId="11" xfId="0" applyFont="1" applyBorder="1" applyAlignment="1">
      <alignment horizontal="center"/>
    </xf>
    <xf numFmtId="0" fontId="12" fillId="0" borderId="12" xfId="0" applyFont="1" applyBorder="1"/>
    <xf numFmtId="0" fontId="11" fillId="0" borderId="12" xfId="0" applyFont="1" applyBorder="1" applyAlignment="1">
      <alignment horizontal="center"/>
    </xf>
    <xf numFmtId="0" fontId="11" fillId="0" borderId="12" xfId="0" applyFont="1" applyBorder="1"/>
    <xf numFmtId="164" fontId="11" fillId="0" borderId="12" xfId="0" applyNumberFormat="1" applyFont="1" applyBorder="1" applyAlignment="1">
      <alignment horizontal="center"/>
    </xf>
    <xf numFmtId="165" fontId="11" fillId="0" borderId="12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164" fontId="12" fillId="0" borderId="12" xfId="0" applyNumberFormat="1" applyFont="1" applyBorder="1" applyAlignment="1">
      <alignment horizontal="center"/>
    </xf>
    <xf numFmtId="165" fontId="13" fillId="0" borderId="12" xfId="0" applyNumberFormat="1" applyFont="1" applyBorder="1" applyAlignment="1">
      <alignment horizontal="center"/>
    </xf>
    <xf numFmtId="164" fontId="13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164" fontId="11" fillId="0" borderId="0" xfId="0" applyNumberFormat="1" applyFont="1"/>
    <xf numFmtId="0" fontId="12" fillId="0" borderId="10" xfId="0" applyFont="1" applyBorder="1"/>
    <xf numFmtId="164" fontId="12" fillId="0" borderId="10" xfId="0" applyNumberFormat="1" applyFont="1" applyBorder="1" applyAlignment="1">
      <alignment horizontal="center"/>
    </xf>
    <xf numFmtId="0" fontId="11" fillId="0" borderId="5" xfId="0" applyFont="1" applyBorder="1"/>
    <xf numFmtId="164" fontId="11" fillId="0" borderId="5" xfId="0" applyNumberFormat="1" applyFont="1" applyBorder="1" applyAlignment="1">
      <alignment horizontal="center"/>
    </xf>
    <xf numFmtId="164" fontId="13" fillId="0" borderId="5" xfId="0" applyNumberFormat="1" applyFont="1" applyBorder="1" applyAlignment="1">
      <alignment horizontal="center"/>
    </xf>
    <xf numFmtId="165" fontId="13" fillId="0" borderId="5" xfId="0" applyNumberFormat="1" applyFont="1" applyBorder="1" applyAlignment="1">
      <alignment horizontal="center"/>
    </xf>
    <xf numFmtId="0" fontId="12" fillId="0" borderId="0" xfId="0" applyFont="1"/>
    <xf numFmtId="164" fontId="12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/>
    </xf>
    <xf numFmtId="0" fontId="11" fillId="0" borderId="0" xfId="0" applyFont="1" applyAlignment="1"/>
    <xf numFmtId="3" fontId="4" fillId="0" borderId="0" xfId="0" applyNumberFormat="1" applyFont="1" applyAlignme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/>
    <xf numFmtId="3" fontId="12" fillId="0" borderId="0" xfId="0" applyNumberFormat="1" applyFont="1" applyAlignment="1">
      <alignment horizontal="right" vertical="center"/>
    </xf>
    <xf numFmtId="3" fontId="11" fillId="0" borderId="0" xfId="0" applyNumberFormat="1" applyFont="1"/>
    <xf numFmtId="3" fontId="12" fillId="0" borderId="0" xfId="0" applyNumberFormat="1" applyFont="1" applyAlignment="1"/>
    <xf numFmtId="164" fontId="14" fillId="0" borderId="12" xfId="0" applyNumberFormat="1" applyFont="1" applyBorder="1" applyAlignment="1">
      <alignment horizontal="center"/>
    </xf>
    <xf numFmtId="0" fontId="11" fillId="0" borderId="12" xfId="0" applyFont="1" applyBorder="1" applyAlignment="1">
      <alignment wrapText="1"/>
    </xf>
    <xf numFmtId="0" fontId="12" fillId="0" borderId="1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9" fontId="11" fillId="0" borderId="12" xfId="0" applyNumberFormat="1" applyFont="1" applyBorder="1" applyAlignment="1">
      <alignment horizontal="center"/>
    </xf>
    <xf numFmtId="10" fontId="11" fillId="0" borderId="12" xfId="0" applyNumberFormat="1" applyFont="1" applyBorder="1" applyAlignment="1">
      <alignment horizontal="center"/>
    </xf>
    <xf numFmtId="10" fontId="12" fillId="0" borderId="12" xfId="0" applyNumberFormat="1" applyFont="1" applyBorder="1" applyAlignment="1">
      <alignment horizontal="center"/>
    </xf>
    <xf numFmtId="9" fontId="12" fillId="0" borderId="12" xfId="0" applyNumberFormat="1" applyFont="1" applyBorder="1" applyAlignment="1">
      <alignment horizontal="center"/>
    </xf>
    <xf numFmtId="0" fontId="15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12" xfId="0" applyFont="1" applyBorder="1" applyAlignment="1">
      <alignment horizontal="center"/>
    </xf>
    <xf numFmtId="164" fontId="19" fillId="0" borderId="12" xfId="0" applyNumberFormat="1" applyFont="1" applyBorder="1" applyAlignment="1">
      <alignment horizontal="center"/>
    </xf>
    <xf numFmtId="10" fontId="19" fillId="0" borderId="12" xfId="0" applyNumberFormat="1" applyFont="1" applyBorder="1" applyAlignment="1">
      <alignment horizontal="center"/>
    </xf>
    <xf numFmtId="0" fontId="4" fillId="0" borderId="0" xfId="0" applyFont="1"/>
    <xf numFmtId="10" fontId="4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43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9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9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4" fillId="3" borderId="0" xfId="0" applyFont="1" applyFill="1"/>
    <xf numFmtId="0" fontId="25" fillId="3" borderId="0" xfId="0" applyFont="1" applyFill="1" applyAlignment="1">
      <alignment horizontal="center"/>
    </xf>
    <xf numFmtId="0" fontId="20" fillId="0" borderId="0" xfId="0" applyFont="1" applyAlignment="1">
      <alignment horizontal="center" vertical="center" wrapText="1"/>
    </xf>
    <xf numFmtId="43" fontId="20" fillId="0" borderId="0" xfId="0" applyNumberFormat="1" applyFont="1" applyAlignment="1">
      <alignment horizontal="center"/>
    </xf>
    <xf numFmtId="9" fontId="20" fillId="0" borderId="0" xfId="0" applyNumberFormat="1" applyFont="1" applyAlignment="1">
      <alignment horizontal="center"/>
    </xf>
    <xf numFmtId="0" fontId="21" fillId="0" borderId="0" xfId="0" applyFont="1"/>
    <xf numFmtId="0" fontId="26" fillId="0" borderId="0" xfId="0" applyFont="1" applyAlignment="1">
      <alignment horizontal="center" vertical="center"/>
    </xf>
    <xf numFmtId="164" fontId="19" fillId="0" borderId="0" xfId="0" applyNumberFormat="1" applyFont="1"/>
    <xf numFmtId="0" fontId="26" fillId="0" borderId="0" xfId="0" applyFont="1" applyAlignment="1">
      <alignment vertical="center"/>
    </xf>
    <xf numFmtId="0" fontId="19" fillId="0" borderId="0" xfId="0" applyFont="1"/>
    <xf numFmtId="0" fontId="19" fillId="0" borderId="0" xfId="0" applyFont="1"/>
    <xf numFmtId="43" fontId="17" fillId="0" borderId="0" xfId="0" applyNumberFormat="1" applyFont="1"/>
    <xf numFmtId="0" fontId="26" fillId="0" borderId="0" xfId="0" applyFont="1"/>
    <xf numFmtId="0" fontId="26" fillId="0" borderId="0" xfId="0" applyFont="1" applyAlignment="1">
      <alignment horizontal="center"/>
    </xf>
    <xf numFmtId="10" fontId="1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27" fillId="0" borderId="0" xfId="0" applyFont="1" applyAlignment="1">
      <alignment horizontal="center" wrapText="1"/>
    </xf>
    <xf numFmtId="4" fontId="17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166" fontId="19" fillId="0" borderId="0" xfId="0" applyNumberFormat="1" applyFont="1" applyAlignment="1">
      <alignment horizontal="center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21" fillId="0" borderId="10" xfId="0" applyFont="1" applyBorder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/>
    <xf numFmtId="0" fontId="26" fillId="0" borderId="12" xfId="0" applyFont="1" applyBorder="1"/>
    <xf numFmtId="164" fontId="26" fillId="0" borderId="12" xfId="0" applyNumberFormat="1" applyFont="1" applyBorder="1" applyAlignment="1">
      <alignment horizontal="center"/>
    </xf>
    <xf numFmtId="165" fontId="26" fillId="0" borderId="12" xfId="0" applyNumberFormat="1" applyFont="1" applyBorder="1" applyAlignment="1">
      <alignment horizontal="center"/>
    </xf>
    <xf numFmtId="164" fontId="21" fillId="0" borderId="12" xfId="0" applyNumberFormat="1" applyFont="1" applyBorder="1" applyAlignment="1">
      <alignment horizontal="center"/>
    </xf>
    <xf numFmtId="164" fontId="29" fillId="0" borderId="12" xfId="0" applyNumberFormat="1" applyFont="1" applyBorder="1" applyAlignment="1">
      <alignment horizontal="center"/>
    </xf>
    <xf numFmtId="165" fontId="29" fillId="0" borderId="12" xfId="0" applyNumberFormat="1" applyFont="1" applyBorder="1" applyAlignment="1">
      <alignment horizontal="center"/>
    </xf>
    <xf numFmtId="0" fontId="26" fillId="0" borderId="12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164" fontId="30" fillId="0" borderId="12" xfId="0" applyNumberFormat="1" applyFont="1" applyBorder="1" applyAlignment="1">
      <alignment horizontal="center"/>
    </xf>
    <xf numFmtId="0" fontId="26" fillId="0" borderId="12" xfId="0" applyFont="1" applyBorder="1" applyAlignment="1">
      <alignment horizontal="center"/>
    </xf>
    <xf numFmtId="164" fontId="26" fillId="0" borderId="0" xfId="0" applyNumberFormat="1" applyFont="1"/>
    <xf numFmtId="0" fontId="21" fillId="0" borderId="10" xfId="0" applyFont="1" applyBorder="1"/>
    <xf numFmtId="164" fontId="21" fillId="0" borderId="10" xfId="0" applyNumberFormat="1" applyFont="1" applyBorder="1" applyAlignment="1">
      <alignment horizontal="center"/>
    </xf>
    <xf numFmtId="0" fontId="26" fillId="0" borderId="5" xfId="0" applyFont="1" applyBorder="1"/>
    <xf numFmtId="164" fontId="26" fillId="0" borderId="5" xfId="0" applyNumberFormat="1" applyFont="1" applyBorder="1" applyAlignment="1">
      <alignment horizontal="center"/>
    </xf>
    <xf numFmtId="164" fontId="29" fillId="0" borderId="5" xfId="0" applyNumberFormat="1" applyFont="1" applyBorder="1" applyAlignment="1">
      <alignment horizontal="center"/>
    </xf>
    <xf numFmtId="165" fontId="29" fillId="0" borderId="5" xfId="0" applyNumberFormat="1" applyFont="1" applyBorder="1" applyAlignment="1">
      <alignment horizontal="center"/>
    </xf>
    <xf numFmtId="164" fontId="21" fillId="0" borderId="0" xfId="0" applyNumberFormat="1" applyFont="1" applyAlignment="1">
      <alignment horizontal="center"/>
    </xf>
    <xf numFmtId="165" fontId="26" fillId="0" borderId="0" xfId="0" applyNumberFormat="1" applyFont="1" applyAlignment="1">
      <alignment horizontal="center"/>
    </xf>
    <xf numFmtId="2" fontId="38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wrapText="1"/>
    </xf>
    <xf numFmtId="0" fontId="21" fillId="4" borderId="0" xfId="0" applyFont="1" applyFill="1"/>
    <xf numFmtId="0" fontId="26" fillId="4" borderId="0" xfId="0" applyFont="1" applyFill="1" applyAlignment="1">
      <alignment horizontal="center" vertical="center"/>
    </xf>
    <xf numFmtId="164" fontId="19" fillId="4" borderId="0" xfId="0" applyNumberFormat="1" applyFont="1" applyFill="1" applyAlignment="1">
      <alignment horizontal="center"/>
    </xf>
    <xf numFmtId="164" fontId="19" fillId="4" borderId="0" xfId="0" applyNumberFormat="1" applyFont="1" applyFill="1"/>
    <xf numFmtId="43" fontId="17" fillId="4" borderId="0" xfId="0" applyNumberFormat="1" applyFont="1" applyFill="1" applyAlignment="1">
      <alignment horizontal="center"/>
    </xf>
    <xf numFmtId="0" fontId="0" fillId="4" borderId="0" xfId="0" applyFont="1" applyFill="1" applyAlignment="1"/>
    <xf numFmtId="0" fontId="26" fillId="4" borderId="0" xfId="0" applyFont="1" applyFill="1" applyAlignment="1">
      <alignment vertical="center"/>
    </xf>
    <xf numFmtId="0" fontId="19" fillId="4" borderId="0" xfId="0" applyFont="1" applyFill="1"/>
    <xf numFmtId="0" fontId="45" fillId="0" borderId="0" xfId="0" applyFont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9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11" fillId="0" borderId="10" xfId="0" applyFont="1" applyBorder="1" applyAlignment="1">
      <alignment horizontal="center"/>
    </xf>
    <xf numFmtId="0" fontId="12" fillId="0" borderId="0" xfId="0" applyFont="1" applyAlignment="1"/>
    <xf numFmtId="3" fontId="11" fillId="0" borderId="0" xfId="0" applyNumberFormat="1" applyFont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0" fontId="10" fillId="0" borderId="4" xfId="0" applyFont="1" applyBorder="1" applyAlignment="1">
      <alignment horizontal="center" wrapText="1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0" fillId="0" borderId="0" xfId="0" applyFont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44" fillId="2" borderId="0" xfId="0" applyFont="1" applyFill="1" applyAlignment="1">
      <alignment horizontal="left" vertical="center" wrapText="1"/>
    </xf>
    <xf numFmtId="43" fontId="46" fillId="0" borderId="0" xfId="0" applyNumberFormat="1" applyFont="1" applyAlignment="1">
      <alignment horizontal="center" vertical="center"/>
    </xf>
    <xf numFmtId="43" fontId="17" fillId="0" borderId="0" xfId="0" applyNumberFormat="1" applyFont="1" applyAlignment="1">
      <alignment horizontal="center" vertical="center"/>
    </xf>
    <xf numFmtId="0" fontId="38" fillId="4" borderId="0" xfId="0" applyFont="1" applyFill="1" applyAlignment="1">
      <alignment horizontal="center" vertical="center" wrapText="1"/>
    </xf>
    <xf numFmtId="0" fontId="0" fillId="4" borderId="0" xfId="0" applyFont="1" applyFill="1" applyAlignment="1"/>
    <xf numFmtId="0" fontId="45" fillId="0" borderId="0" xfId="0" applyFont="1" applyAlignment="1">
      <alignment horizontal="center" vertical="center" wrapText="1"/>
    </xf>
    <xf numFmtId="0" fontId="20" fillId="4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2" fontId="38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wrapText="1"/>
    </xf>
    <xf numFmtId="0" fontId="43" fillId="0" borderId="0" xfId="0" applyFont="1" applyFill="1" applyAlignment="1">
      <alignment wrapText="1"/>
    </xf>
    <xf numFmtId="0" fontId="0" fillId="0" borderId="0" xfId="0" applyFill="1"/>
    <xf numFmtId="0" fontId="26" fillId="0" borderId="10" xfId="0" applyFont="1" applyBorder="1" applyAlignment="1">
      <alignment horizontal="center"/>
    </xf>
    <xf numFmtId="0" fontId="21" fillId="0" borderId="10" xfId="0" applyFont="1" applyBorder="1" applyAlignment="1">
      <alignment horizontal="center" vertical="center"/>
    </xf>
    <xf numFmtId="10" fontId="19" fillId="4" borderId="0" xfId="1" applyNumberFormat="1" applyFont="1" applyFill="1"/>
    <xf numFmtId="10" fontId="17" fillId="4" borderId="0" xfId="0" applyNumberFormat="1" applyFont="1" applyFill="1" applyAlignment="1">
      <alignment horizontal="center"/>
    </xf>
    <xf numFmtId="0" fontId="49" fillId="2" borderId="0" xfId="0" applyFont="1" applyFill="1" applyAlignment="1">
      <alignment horizontal="left" vertical="center" wrapText="1"/>
    </xf>
    <xf numFmtId="43" fontId="19" fillId="0" borderId="0" xfId="0" applyNumberFormat="1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microsoft.com/office/2017/10/relationships/person" Target="persons/perso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Trend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'Trend Analysis (2)'!$C$11</c:f>
              <c:strCache>
                <c:ptCount val="1"/>
                <c:pt idx="0">
                  <c:v>Sales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'Trend Analysis (2)'!$D$10:$H$10</c:f>
              <c:strCache>
                <c:ptCount val="5"/>
                <c:pt idx="0">
                  <c:v>20Y8</c:v>
                </c:pt>
                <c:pt idx="1">
                  <c:v>20Y9</c:v>
                </c:pt>
                <c:pt idx="2">
                  <c:v>20X0</c:v>
                </c:pt>
                <c:pt idx="3">
                  <c:v>20X1</c:v>
                </c:pt>
                <c:pt idx="4">
                  <c:v>20X2</c:v>
                </c:pt>
              </c:strCache>
            </c:strRef>
          </c:cat>
          <c:val>
            <c:numRef>
              <c:f>'Trend Analysis (2)'!$D$11:$H$11</c:f>
              <c:numCache>
                <c:formatCode>_(* #,##0_);_(* \(#,##0\);_(* "-"??_);_(@_)</c:formatCode>
                <c:ptCount val="5"/>
                <c:pt idx="0">
                  <c:v>1505000</c:v>
                </c:pt>
                <c:pt idx="1">
                  <c:v>1685000</c:v>
                </c:pt>
                <c:pt idx="2">
                  <c:v>1878000</c:v>
                </c:pt>
                <c:pt idx="3">
                  <c:v>2040000</c:v>
                </c:pt>
                <c:pt idx="4">
                  <c:v>2250000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E28-4E4E-860E-58FA4D0CAF34}"/>
            </c:ext>
          </c:extLst>
        </c:ser>
        <c:ser>
          <c:idx val="1"/>
          <c:order val="1"/>
          <c:tx>
            <c:strRef>
              <c:f>'Trend Analysis (2)'!$C$12</c:f>
              <c:strCache>
                <c:ptCount val="1"/>
                <c:pt idx="0">
                  <c:v>Cost of Goods Sold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'Trend Analysis (2)'!$D$10:$H$10</c:f>
              <c:strCache>
                <c:ptCount val="5"/>
                <c:pt idx="0">
                  <c:v>20Y8</c:v>
                </c:pt>
                <c:pt idx="1">
                  <c:v>20Y9</c:v>
                </c:pt>
                <c:pt idx="2">
                  <c:v>20X0</c:v>
                </c:pt>
                <c:pt idx="3">
                  <c:v>20X1</c:v>
                </c:pt>
                <c:pt idx="4">
                  <c:v>20X2</c:v>
                </c:pt>
              </c:strCache>
            </c:strRef>
          </c:cat>
          <c:val>
            <c:numRef>
              <c:f>'Trend Analysis (2)'!$D$12:$H$12</c:f>
              <c:numCache>
                <c:formatCode>_(* #,##0_);_(* \(#,##0\);_(* "-"??_);_(@_)</c:formatCode>
                <c:ptCount val="5"/>
                <c:pt idx="0">
                  <c:v>-844000</c:v>
                </c:pt>
                <c:pt idx="1">
                  <c:v>-928000</c:v>
                </c:pt>
                <c:pt idx="2">
                  <c:v>-1048000</c:v>
                </c:pt>
                <c:pt idx="3">
                  <c:v>-1128000</c:v>
                </c:pt>
                <c:pt idx="4">
                  <c:v>-1250000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E28-4E4E-860E-58FA4D0CAF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06335952"/>
        <c:axId val="806313816"/>
      </c:lineChart>
      <c:catAx>
        <c:axId val="80633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313816"/>
        <c:crosses val="autoZero"/>
        <c:auto val="1"/>
        <c:lblAlgn val="ctr"/>
        <c:lblOffset val="100"/>
        <c:noMultiLvlLbl val="0"/>
      </c:catAx>
      <c:valAx>
        <c:axId val="806313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0633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'Trend Analysis (2)'!$C$14</c:f>
              <c:strCache>
                <c:ptCount val="1"/>
                <c:pt idx="0">
                  <c:v>Gross Profit Margin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'Trend Analysis (2)'!$D$14:$H$14</c:f>
              <c:numCache>
                <c:formatCode>0.00%</c:formatCode>
                <c:ptCount val="5"/>
                <c:pt idx="0">
                  <c:v>0.43920265780730899</c:v>
                </c:pt>
                <c:pt idx="1">
                  <c:v>0.44925816023738874</c:v>
                </c:pt>
                <c:pt idx="2">
                  <c:v>0.44195953141640043</c:v>
                </c:pt>
                <c:pt idx="3">
                  <c:v>0.44705882352941179</c:v>
                </c:pt>
                <c:pt idx="4">
                  <c:v>0.44444444444444442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48-48BA-8FF6-5C6671D3B4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9870168"/>
        <c:axId val="1029860328"/>
      </c:lineChart>
      <c:catAx>
        <c:axId val="10298701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60328"/>
        <c:crosses val="autoZero"/>
        <c:auto val="1"/>
        <c:lblAlgn val="ctr"/>
        <c:lblOffset val="100"/>
        <c:noMultiLvlLbl val="0"/>
      </c:catAx>
      <c:valAx>
        <c:axId val="1029860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9870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cmpd="sng">
              <a:solidFill>
                <a:srgbClr val="5B9BD5"/>
              </a:solidFill>
            </a:ln>
          </c:spPr>
          <c:marker>
            <c:symbol val="none"/>
          </c:marker>
          <c:trendline>
            <c:name> Net Sales</c:name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'Trend Analysis'!$B$41:$B$45</c:f>
              <c:strCache>
                <c:ptCount val="5"/>
                <c:pt idx="0">
                  <c:v>20Y8</c:v>
                </c:pt>
                <c:pt idx="1">
                  <c:v>20Y9</c:v>
                </c:pt>
                <c:pt idx="2">
                  <c:v>20X0</c:v>
                </c:pt>
                <c:pt idx="3">
                  <c:v>20X1</c:v>
                </c:pt>
                <c:pt idx="4">
                  <c:v>20X2</c:v>
                </c:pt>
              </c:strCache>
            </c:strRef>
          </c:cat>
          <c:val>
            <c:numRef>
              <c:f>'Trend Analysis'!$C$41:$C$45</c:f>
              <c:numCache>
                <c:formatCode>_(* #,##0_);_(* \(#,##0\);_(* "-"??_);_(@_)</c:formatCode>
                <c:ptCount val="5"/>
                <c:pt idx="0">
                  <c:v>1505000</c:v>
                </c:pt>
                <c:pt idx="1">
                  <c:v>1685000</c:v>
                </c:pt>
                <c:pt idx="2">
                  <c:v>1878000</c:v>
                </c:pt>
                <c:pt idx="3">
                  <c:v>2040000</c:v>
                </c:pt>
                <c:pt idx="4">
                  <c:v>2250000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C90-484A-ABEF-C0BA6D340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657899"/>
        <c:axId val="1970361931"/>
      </c:lineChart>
      <c:lineChart>
        <c:grouping val="standard"/>
        <c:varyColors val="0"/>
        <c:ser>
          <c:idx val="1"/>
          <c:order val="1"/>
          <c:spPr>
            <a:ln cmpd="sng">
              <a:solidFill>
                <a:srgbClr val="ED7D31"/>
              </a:solidFill>
            </a:ln>
          </c:spPr>
          <c:marker>
            <c:symbol val="none"/>
          </c:marker>
          <c:trendline>
            <c:name>Gross Profit Margin</c:name>
            <c:spPr>
              <a:ln w="19050">
                <a:solidFill>
                  <a:srgbClr val="000000"/>
                </a:solidFill>
              </a:ln>
            </c:spPr>
            <c:trendlineType val="linear"/>
            <c:dispRSqr val="0"/>
            <c:dispEq val="0"/>
          </c:trendline>
          <c:cat>
            <c:strRef>
              <c:f>'Trend Analysis'!$B$41:$B$45</c:f>
              <c:strCache>
                <c:ptCount val="5"/>
                <c:pt idx="0">
                  <c:v>20Y8</c:v>
                </c:pt>
                <c:pt idx="1">
                  <c:v>20Y9</c:v>
                </c:pt>
                <c:pt idx="2">
                  <c:v>20X0</c:v>
                </c:pt>
                <c:pt idx="3">
                  <c:v>20X1</c:v>
                </c:pt>
                <c:pt idx="4">
                  <c:v>20X2</c:v>
                </c:pt>
              </c:strCache>
            </c:strRef>
          </c:cat>
          <c:val>
            <c:numRef>
              <c:f>'Trend Analysis'!$D$41:$D$45</c:f>
              <c:numCache>
                <c:formatCode>0.00%</c:formatCode>
                <c:ptCount val="5"/>
                <c:pt idx="0">
                  <c:v>0.43920265780730899</c:v>
                </c:pt>
                <c:pt idx="1">
                  <c:v>0.44925816023738874</c:v>
                </c:pt>
                <c:pt idx="2">
                  <c:v>0.44195953141640043</c:v>
                </c:pt>
                <c:pt idx="3">
                  <c:v>0.44705882352941179</c:v>
                </c:pt>
                <c:pt idx="4">
                  <c:v>0.44444444444444442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C90-484A-ABEF-C0BA6D340C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3803640"/>
        <c:axId val="809812064"/>
      </c:lineChart>
      <c:catAx>
        <c:axId val="1316578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70361931"/>
        <c:crosses val="autoZero"/>
        <c:auto val="1"/>
        <c:lblAlgn val="ctr"/>
        <c:lblOffset val="100"/>
        <c:noMultiLvlLbl val="1"/>
      </c:catAx>
      <c:valAx>
        <c:axId val="197036193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lang="en-US" b="0">
                    <a:solidFill>
                      <a:srgbClr val="000000"/>
                    </a:solidFill>
                    <a:latin typeface="+mn-lt"/>
                  </a:rPr>
                  <a:t>Net Sales</a:t>
                </a:r>
              </a:p>
            </c:rich>
          </c:tx>
          <c:overlay val="0"/>
        </c:title>
        <c:numFmt formatCode="_(* #,##0_);_(* \(#,##0\);_(* &quot;-&quot;??_);_(@_)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31657899"/>
        <c:crosses val="autoZero"/>
        <c:crossBetween val="between"/>
      </c:valAx>
      <c:valAx>
        <c:axId val="809812064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crossAx val="413803640"/>
        <c:crosses val="max"/>
        <c:crossBetween val="between"/>
      </c:valAx>
      <c:catAx>
        <c:axId val="413803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09812064"/>
        <c:crosses val="autoZero"/>
        <c:auto val="1"/>
        <c:lblAlgn val="ctr"/>
        <c:lblOffset val="100"/>
        <c:noMultiLvlLbl val="0"/>
      </c:cat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Arial"/>
            </a:defRPr>
          </a:pPr>
          <a:endParaRPr lang="en-US"/>
        </a:p>
      </c:txPr>
    </c:legend>
    <c:plotVisOnly val="0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13" Type="http://schemas.openxmlformats.org/officeDocument/2006/relationships/customXml" Target="../ink/ink7.xml"/><Relationship Id="rId18" Type="http://schemas.openxmlformats.org/officeDocument/2006/relationships/image" Target="../media/image9.png"/><Relationship Id="rId3" Type="http://schemas.openxmlformats.org/officeDocument/2006/relationships/customXml" Target="../ink/ink2.xml"/><Relationship Id="rId7" Type="http://schemas.openxmlformats.org/officeDocument/2006/relationships/customXml" Target="../ink/ink4.xml"/><Relationship Id="rId12" Type="http://schemas.openxmlformats.org/officeDocument/2006/relationships/image" Target="../media/image6.png"/><Relationship Id="rId17" Type="http://schemas.openxmlformats.org/officeDocument/2006/relationships/customXml" Target="../ink/ink9.xml"/><Relationship Id="rId2" Type="http://schemas.openxmlformats.org/officeDocument/2006/relationships/image" Target="../media/image1.png"/><Relationship Id="rId16" Type="http://schemas.openxmlformats.org/officeDocument/2006/relationships/image" Target="../media/image8.png"/><Relationship Id="rId20" Type="http://schemas.openxmlformats.org/officeDocument/2006/relationships/image" Target="../media/image10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11" Type="http://schemas.openxmlformats.org/officeDocument/2006/relationships/customXml" Target="../ink/ink6.xml"/><Relationship Id="rId5" Type="http://schemas.openxmlformats.org/officeDocument/2006/relationships/customXml" Target="../ink/ink3.xml"/><Relationship Id="rId15" Type="http://schemas.openxmlformats.org/officeDocument/2006/relationships/customXml" Target="../ink/ink8.xml"/><Relationship Id="rId10" Type="http://schemas.openxmlformats.org/officeDocument/2006/relationships/image" Target="../media/image5.png"/><Relationship Id="rId19" Type="http://schemas.openxmlformats.org/officeDocument/2006/relationships/customXml" Target="../ink/ink10.xml"/><Relationship Id="rId4" Type="http://schemas.openxmlformats.org/officeDocument/2006/relationships/image" Target="../media/image2.png"/><Relationship Id="rId9" Type="http://schemas.openxmlformats.org/officeDocument/2006/relationships/customXml" Target="../ink/ink5.xml"/><Relationship Id="rId1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ustomXml" Target="../ink/ink13.xml"/><Relationship Id="rId7" Type="http://schemas.openxmlformats.org/officeDocument/2006/relationships/image" Target="../media/image21.png"/><Relationship Id="rId12" Type="http://schemas.openxmlformats.org/officeDocument/2006/relationships/customXml" Target="../ink/ink15.xml"/><Relationship Id="rId2" Type="http://schemas.openxmlformats.org/officeDocument/2006/relationships/customXml" Target="../ink/ink11.xml"/><Relationship Id="rId1" Type="http://schemas.openxmlformats.org/officeDocument/2006/relationships/chart" Target="../charts/chart3.xml"/><Relationship Id="rId6" Type="http://schemas.openxmlformats.org/officeDocument/2006/relationships/customXml" Target="../ink/ink12.xml"/><Relationship Id="rId11" Type="http://schemas.openxmlformats.org/officeDocument/2006/relationships/image" Target="../media/image23.png"/><Relationship Id="rId5" Type="http://schemas.openxmlformats.org/officeDocument/2006/relationships/image" Target="../media/image20.png"/><Relationship Id="rId15" Type="http://schemas.openxmlformats.org/officeDocument/2006/relationships/image" Target="../media/image25.png"/><Relationship Id="rId10" Type="http://schemas.openxmlformats.org/officeDocument/2006/relationships/customXml" Target="../ink/ink14.xml"/><Relationship Id="rId9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633413</xdr:colOff>
      <xdr:row>15</xdr:row>
      <xdr:rowOff>83343</xdr:rowOff>
    </xdr:from>
    <xdr:to>
      <xdr:col>4</xdr:col>
      <xdr:colOff>252413</xdr:colOff>
      <xdr:row>29</xdr:row>
      <xdr:rowOff>159543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25BCDC-86A4-4761-86C5-D5827B8A85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361950</xdr:colOff>
      <xdr:row>15</xdr:row>
      <xdr:rowOff>92868</xdr:rowOff>
    </xdr:from>
    <xdr:to>
      <xdr:col>10</xdr:col>
      <xdr:colOff>714375</xdr:colOff>
      <xdr:row>29</xdr:row>
      <xdr:rowOff>169068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22FA15F4-0890-48A0-BDA5-760EA07EE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2591295</xdr:colOff>
      <xdr:row>13</xdr:row>
      <xdr:rowOff>174660</xdr:rowOff>
    </xdr:from>
    <xdr:to>
      <xdr:col>1</xdr:col>
      <xdr:colOff>2598135</xdr:colOff>
      <xdr:row>14</xdr:row>
      <xdr:rowOff>2685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159" name="Ink 158">
              <a:extLst>
                <a:ext uri="{FF2B5EF4-FFF2-40B4-BE49-F238E27FC236}">
                  <a16:creationId xmlns:a16="http://schemas.microsoft.com/office/drawing/2014/main" id="{A237C3DD-FDA7-499B-A2ED-B62C4CC77EA9}"/>
                </a:ext>
              </a:extLst>
            </xdr14:cNvPr>
            <xdr14:cNvContentPartPr/>
          </xdr14:nvContentPartPr>
          <xdr14:nvPr macro=""/>
          <xdr14:xfrm>
            <a:off x="3172320" y="2898810"/>
            <a:ext cx="6840" cy="9000"/>
          </xdr14:xfrm>
        </xdr:contentPart>
      </mc:Choice>
      <mc:Fallback xmlns="">
        <xdr:pic>
          <xdr:nvPicPr>
            <xdr:cNvPr id="159" name="Ink 158">
              <a:extLst>
                <a:ext uri="{FF2B5EF4-FFF2-40B4-BE49-F238E27FC236}">
                  <a16:creationId xmlns:a16="http://schemas.microsoft.com/office/drawing/2014/main" id="{A237C3DD-FDA7-499B-A2ED-B62C4CC77EA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163320" y="2890170"/>
              <a:ext cx="24480" cy="266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2244615</xdr:colOff>
      <xdr:row>4</xdr:row>
      <xdr:rowOff>128160</xdr:rowOff>
    </xdr:from>
    <xdr:to>
      <xdr:col>7</xdr:col>
      <xdr:colOff>2244975</xdr:colOff>
      <xdr:row>4</xdr:row>
      <xdr:rowOff>128520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222" name="Ink 221">
              <a:extLst>
                <a:ext uri="{FF2B5EF4-FFF2-40B4-BE49-F238E27FC236}">
                  <a16:creationId xmlns:a16="http://schemas.microsoft.com/office/drawing/2014/main" id="{11CF2DFC-0B75-4BDD-A625-75F03F8DD282}"/>
                </a:ext>
              </a:extLst>
            </xdr14:cNvPr>
            <xdr14:cNvContentPartPr/>
          </xdr14:nvContentPartPr>
          <xdr14:nvPr macro=""/>
          <xdr14:xfrm>
            <a:off x="10398015" y="671085"/>
            <a:ext cx="360" cy="360"/>
          </xdr14:xfrm>
        </xdr:contentPart>
      </mc:Choice>
      <mc:Fallback xmlns="">
        <xdr:pic>
          <xdr:nvPicPr>
            <xdr:cNvPr id="222" name="Ink 221">
              <a:extLst>
                <a:ext uri="{FF2B5EF4-FFF2-40B4-BE49-F238E27FC236}">
                  <a16:creationId xmlns:a16="http://schemas.microsoft.com/office/drawing/2014/main" id="{11CF2DFC-0B75-4BDD-A625-75F03F8DD282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0389015" y="662445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229845</xdr:colOff>
      <xdr:row>14</xdr:row>
      <xdr:rowOff>99120</xdr:rowOff>
    </xdr:from>
    <xdr:to>
      <xdr:col>8</xdr:col>
      <xdr:colOff>237405</xdr:colOff>
      <xdr:row>14</xdr:row>
      <xdr:rowOff>106320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253" name="Ink 252">
              <a:extLst>
                <a:ext uri="{FF2B5EF4-FFF2-40B4-BE49-F238E27FC236}">
                  <a16:creationId xmlns:a16="http://schemas.microsoft.com/office/drawing/2014/main" id="{0CDF5871-3023-43A3-B129-7229FC7D20B7}"/>
                </a:ext>
              </a:extLst>
            </xdr14:cNvPr>
            <xdr14:cNvContentPartPr/>
          </xdr14:nvContentPartPr>
          <xdr14:nvPr macro=""/>
          <xdr14:xfrm>
            <a:off x="11450295" y="3004245"/>
            <a:ext cx="7560" cy="7200"/>
          </xdr14:xfrm>
        </xdr:contentPart>
      </mc:Choice>
      <mc:Fallback xmlns="">
        <xdr:pic>
          <xdr:nvPicPr>
            <xdr:cNvPr id="253" name="Ink 252">
              <a:extLst>
                <a:ext uri="{FF2B5EF4-FFF2-40B4-BE49-F238E27FC236}">
                  <a16:creationId xmlns:a16="http://schemas.microsoft.com/office/drawing/2014/main" id="{0CDF5871-3023-43A3-B129-7229FC7D20B7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1441655" y="2995605"/>
              <a:ext cx="25200" cy="248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9</xdr:col>
      <xdr:colOff>200010</xdr:colOff>
      <xdr:row>15</xdr:row>
      <xdr:rowOff>21105</xdr:rowOff>
    </xdr:from>
    <xdr:to>
      <xdr:col>9</xdr:col>
      <xdr:colOff>287850</xdr:colOff>
      <xdr:row>15</xdr:row>
      <xdr:rowOff>68265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267" name="Ink 266">
              <a:extLst>
                <a:ext uri="{FF2B5EF4-FFF2-40B4-BE49-F238E27FC236}">
                  <a16:creationId xmlns:a16="http://schemas.microsoft.com/office/drawing/2014/main" id="{A729074A-AA50-4EFC-B0E9-09E6C9EA9EA8}"/>
                </a:ext>
              </a:extLst>
            </xdr14:cNvPr>
            <xdr14:cNvContentPartPr/>
          </xdr14:nvContentPartPr>
          <xdr14:nvPr macro=""/>
          <xdr14:xfrm>
            <a:off x="12249135" y="3107205"/>
            <a:ext cx="87840" cy="47160"/>
          </xdr14:xfrm>
        </xdr:contentPart>
      </mc:Choice>
      <mc:Fallback xmlns="">
        <xdr:pic>
          <xdr:nvPicPr>
            <xdr:cNvPr id="267" name="Ink 266">
              <a:extLst>
                <a:ext uri="{FF2B5EF4-FFF2-40B4-BE49-F238E27FC236}">
                  <a16:creationId xmlns:a16="http://schemas.microsoft.com/office/drawing/2014/main" id="{A729074A-AA50-4EFC-B0E9-09E6C9EA9EA8}"/>
                </a:ext>
              </a:extLst>
            </xdr:cNvPr>
            <xdr:cNvPicPr/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12240495" y="3098565"/>
              <a:ext cx="105480" cy="64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11</xdr:col>
      <xdr:colOff>145755</xdr:colOff>
      <xdr:row>4</xdr:row>
      <xdr:rowOff>146880</xdr:rowOff>
    </xdr:from>
    <xdr:to>
      <xdr:col>11</xdr:col>
      <xdr:colOff>148635</xdr:colOff>
      <xdr:row>4</xdr:row>
      <xdr:rowOff>160920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9">
          <xdr14:nvContentPartPr>
            <xdr14:cNvPr id="296" name="Ink 295">
              <a:extLst>
                <a:ext uri="{FF2B5EF4-FFF2-40B4-BE49-F238E27FC236}">
                  <a16:creationId xmlns:a16="http://schemas.microsoft.com/office/drawing/2014/main" id="{28F68C77-3290-497D-8211-45D097677E26}"/>
                </a:ext>
              </a:extLst>
            </xdr14:cNvPr>
            <xdr14:cNvContentPartPr/>
          </xdr14:nvContentPartPr>
          <xdr14:nvPr macro=""/>
          <xdr14:xfrm>
            <a:off x="14099880" y="689805"/>
            <a:ext cx="2880" cy="14040"/>
          </xdr14:xfrm>
        </xdr:contentPart>
      </mc:Choice>
      <mc:Fallback xmlns="">
        <xdr:pic>
          <xdr:nvPicPr>
            <xdr:cNvPr id="296" name="Ink 295">
              <a:extLst>
                <a:ext uri="{FF2B5EF4-FFF2-40B4-BE49-F238E27FC236}">
                  <a16:creationId xmlns:a16="http://schemas.microsoft.com/office/drawing/2014/main" id="{28F68C77-3290-497D-8211-45D097677E26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4090880" y="681165"/>
              <a:ext cx="20520" cy="316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147930</xdr:colOff>
      <xdr:row>51</xdr:row>
      <xdr:rowOff>157845</xdr:rowOff>
    </xdr:from>
    <xdr:to>
      <xdr:col>3</xdr:col>
      <xdr:colOff>87435</xdr:colOff>
      <xdr:row>52</xdr:row>
      <xdr:rowOff>171630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342" name="Ink 341">
              <a:extLst>
                <a:ext uri="{FF2B5EF4-FFF2-40B4-BE49-F238E27FC236}">
                  <a16:creationId xmlns:a16="http://schemas.microsoft.com/office/drawing/2014/main" id="{77A91ABB-2F81-4280-A81A-217B12A9CE15}"/>
                </a:ext>
              </a:extLst>
            </xdr14:cNvPr>
            <xdr14:cNvContentPartPr/>
          </xdr14:nvContentPartPr>
          <xdr14:nvPr macro=""/>
          <xdr14:xfrm>
            <a:off x="3786480" y="9968595"/>
            <a:ext cx="730080" cy="194760"/>
          </xdr14:xfrm>
        </xdr:contentPart>
      </mc:Choice>
      <mc:Fallback xmlns="">
        <xdr:pic>
          <xdr:nvPicPr>
            <xdr:cNvPr id="342" name="Ink 341">
              <a:extLst>
                <a:ext uri="{FF2B5EF4-FFF2-40B4-BE49-F238E27FC236}">
                  <a16:creationId xmlns:a16="http://schemas.microsoft.com/office/drawing/2014/main" id="{77A91ABB-2F81-4280-A81A-217B12A9CE15}"/>
                </a:ext>
              </a:extLst>
            </xdr:cNvPr>
            <xdr:cNvPicPr/>
          </xdr:nvPicPr>
          <xdr:blipFill>
            <a:blip xmlns:r="http://schemas.openxmlformats.org/officeDocument/2006/relationships" r:embed="rId12"/>
            <a:stretch>
              <a:fillRect/>
            </a:stretch>
          </xdr:blipFill>
          <xdr:spPr>
            <a:xfrm>
              <a:off x="3777480" y="9959595"/>
              <a:ext cx="747720" cy="212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92835</xdr:colOff>
      <xdr:row>51</xdr:row>
      <xdr:rowOff>151005</xdr:rowOff>
    </xdr:from>
    <xdr:to>
      <xdr:col>4</xdr:col>
      <xdr:colOff>857820</xdr:colOff>
      <xdr:row>52</xdr:row>
      <xdr:rowOff>153630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345" name="Ink 344">
              <a:extLst>
                <a:ext uri="{FF2B5EF4-FFF2-40B4-BE49-F238E27FC236}">
                  <a16:creationId xmlns:a16="http://schemas.microsoft.com/office/drawing/2014/main" id="{131023CB-E878-4A03-A4EC-D9EFE282535D}"/>
                </a:ext>
              </a:extLst>
            </xdr14:cNvPr>
            <xdr14:cNvContentPartPr/>
          </xdr14:nvContentPartPr>
          <xdr14:nvPr macro=""/>
          <xdr14:xfrm>
            <a:off x="4521960" y="9961755"/>
            <a:ext cx="1555560" cy="183600"/>
          </xdr14:xfrm>
        </xdr:contentPart>
      </mc:Choice>
      <mc:Fallback xmlns="">
        <xdr:pic>
          <xdr:nvPicPr>
            <xdr:cNvPr id="345" name="Ink 344">
              <a:extLst>
                <a:ext uri="{FF2B5EF4-FFF2-40B4-BE49-F238E27FC236}">
                  <a16:creationId xmlns:a16="http://schemas.microsoft.com/office/drawing/2014/main" id="{131023CB-E878-4A03-A4EC-D9EFE282535D}"/>
                </a:ext>
              </a:extLst>
            </xdr:cNvPr>
            <xdr:cNvPicPr/>
          </xdr:nvPicPr>
          <xdr:blipFill>
            <a:blip xmlns:r="http://schemas.openxmlformats.org/officeDocument/2006/relationships" r:embed="rId14"/>
            <a:stretch>
              <a:fillRect/>
            </a:stretch>
          </xdr:blipFill>
          <xdr:spPr>
            <a:xfrm>
              <a:off x="4513320" y="9952755"/>
              <a:ext cx="1573200" cy="20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5</xdr:col>
      <xdr:colOff>312135</xdr:colOff>
      <xdr:row>50</xdr:row>
      <xdr:rowOff>39300</xdr:rowOff>
    </xdr:from>
    <xdr:to>
      <xdr:col>5</xdr:col>
      <xdr:colOff>1059495</xdr:colOff>
      <xdr:row>52</xdr:row>
      <xdr:rowOff>158310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350" name="Ink 349">
              <a:extLst>
                <a:ext uri="{FF2B5EF4-FFF2-40B4-BE49-F238E27FC236}">
                  <a16:creationId xmlns:a16="http://schemas.microsoft.com/office/drawing/2014/main" id="{FCEC76CD-0434-414C-938E-D5EBE42C830E}"/>
                </a:ext>
              </a:extLst>
            </xdr14:cNvPr>
            <xdr14:cNvContentPartPr/>
          </xdr14:nvContentPartPr>
          <xdr14:nvPr macro=""/>
          <xdr14:xfrm>
            <a:off x="6608160" y="9669075"/>
            <a:ext cx="747360" cy="480960"/>
          </xdr14:xfrm>
        </xdr:contentPart>
      </mc:Choice>
      <mc:Fallback xmlns="">
        <xdr:pic>
          <xdr:nvPicPr>
            <xdr:cNvPr id="350" name="Ink 349">
              <a:extLst>
                <a:ext uri="{FF2B5EF4-FFF2-40B4-BE49-F238E27FC236}">
                  <a16:creationId xmlns:a16="http://schemas.microsoft.com/office/drawing/2014/main" id="{FCEC76CD-0434-414C-938E-D5EBE42C830E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6599160" y="9660075"/>
              <a:ext cx="765000" cy="498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123840</xdr:colOff>
      <xdr:row>57</xdr:row>
      <xdr:rowOff>172875</xdr:rowOff>
    </xdr:from>
    <xdr:to>
      <xdr:col>0</xdr:col>
      <xdr:colOff>419400</xdr:colOff>
      <xdr:row>58</xdr:row>
      <xdr:rowOff>176580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363" name="Ink 362">
              <a:extLst>
                <a:ext uri="{FF2B5EF4-FFF2-40B4-BE49-F238E27FC236}">
                  <a16:creationId xmlns:a16="http://schemas.microsoft.com/office/drawing/2014/main" id="{BFE42D3C-33CF-4C83-A553-940DBA75FFD7}"/>
                </a:ext>
              </a:extLst>
            </xdr14:cNvPr>
            <xdr14:cNvContentPartPr/>
          </xdr14:nvContentPartPr>
          <xdr14:nvPr macro=""/>
          <xdr14:xfrm>
            <a:off x="123840" y="11069475"/>
            <a:ext cx="295560" cy="184680"/>
          </xdr14:xfrm>
        </xdr:contentPart>
      </mc:Choice>
      <mc:Fallback xmlns="">
        <xdr:pic>
          <xdr:nvPicPr>
            <xdr:cNvPr id="363" name="Ink 362">
              <a:extLst>
                <a:ext uri="{FF2B5EF4-FFF2-40B4-BE49-F238E27FC236}">
                  <a16:creationId xmlns:a16="http://schemas.microsoft.com/office/drawing/2014/main" id="{BFE42D3C-33CF-4C83-A553-940DBA75FFD7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115200" y="11060835"/>
              <a:ext cx="313200" cy="2023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2945175</xdr:colOff>
      <xdr:row>49</xdr:row>
      <xdr:rowOff>146475</xdr:rowOff>
    </xdr:from>
    <xdr:to>
      <xdr:col>2</xdr:col>
      <xdr:colOff>109410</xdr:colOff>
      <xdr:row>60</xdr:row>
      <xdr:rowOff>167070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371" name="Ink 370">
              <a:extLst>
                <a:ext uri="{FF2B5EF4-FFF2-40B4-BE49-F238E27FC236}">
                  <a16:creationId xmlns:a16="http://schemas.microsoft.com/office/drawing/2014/main" id="{96B3F11E-BC75-4D4B-ABBF-EF82702F3660}"/>
                </a:ext>
              </a:extLst>
            </xdr14:cNvPr>
            <xdr14:cNvContentPartPr/>
          </xdr14:nvContentPartPr>
          <xdr14:nvPr macro=""/>
          <xdr14:xfrm>
            <a:off x="3526200" y="9595275"/>
            <a:ext cx="221760" cy="2011320"/>
          </xdr14:xfrm>
        </xdr:contentPart>
      </mc:Choice>
      <mc:Fallback xmlns="">
        <xdr:pic>
          <xdr:nvPicPr>
            <xdr:cNvPr id="371" name="Ink 370">
              <a:extLst>
                <a:ext uri="{FF2B5EF4-FFF2-40B4-BE49-F238E27FC236}">
                  <a16:creationId xmlns:a16="http://schemas.microsoft.com/office/drawing/2014/main" id="{96B3F11E-BC75-4D4B-ABBF-EF82702F3660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3517560" y="9586275"/>
              <a:ext cx="239400" cy="20289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366712</xdr:colOff>
      <xdr:row>16</xdr:row>
      <xdr:rowOff>23812</xdr:rowOff>
    </xdr:from>
    <xdr:ext cx="11939588" cy="4181475"/>
    <xdr:graphicFrame macro="">
      <xdr:nvGraphicFramePr>
        <xdr:cNvPr id="1018851804" name="Chart 1" title="Chart">
          <a:extLst>
            <a:ext uri="{FF2B5EF4-FFF2-40B4-BE49-F238E27FC236}">
              <a16:creationId xmlns:a16="http://schemas.microsoft.com/office/drawing/2014/main" id="{00000000-0008-0000-0200-0000DC71BA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twoCellAnchor editAs="oneCell">
    <xdr:from>
      <xdr:col>2</xdr:col>
      <xdr:colOff>284167</xdr:colOff>
      <xdr:row>29</xdr:row>
      <xdr:rowOff>83692</xdr:rowOff>
    </xdr:from>
    <xdr:to>
      <xdr:col>2</xdr:col>
      <xdr:colOff>356527</xdr:colOff>
      <xdr:row>30</xdr:row>
      <xdr:rowOff>8032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21" name="Ink 20">
              <a:extLst>
                <a:ext uri="{FF2B5EF4-FFF2-40B4-BE49-F238E27FC236}">
                  <a16:creationId xmlns:a16="http://schemas.microsoft.com/office/drawing/2014/main" id="{8E7B4673-67AB-40FB-A892-D36E5C3B42A4}"/>
                </a:ext>
              </a:extLst>
            </xdr14:cNvPr>
            <xdr14:cNvContentPartPr/>
          </xdr14:nvContentPartPr>
          <xdr14:nvPr macro=""/>
          <xdr14:xfrm>
            <a:off x="2208217" y="6427342"/>
            <a:ext cx="72360" cy="114840"/>
          </xdr14:xfrm>
        </xdr:contentPart>
      </mc:Choice>
      <mc:Fallback xmlns="">
        <xdr:pic>
          <xdr:nvPicPr>
            <xdr:cNvPr id="21" name="Ink 20">
              <a:extLst>
                <a:ext uri="{FF2B5EF4-FFF2-40B4-BE49-F238E27FC236}">
                  <a16:creationId xmlns:a16="http://schemas.microsoft.com/office/drawing/2014/main" id="{8E7B4673-67AB-40FB-A892-D36E5C3B42A4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242440" y="6318690"/>
              <a:ext cx="90000" cy="13248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91162</xdr:colOff>
      <xdr:row>19</xdr:row>
      <xdr:rowOff>92212</xdr:rowOff>
    </xdr:from>
    <xdr:to>
      <xdr:col>3</xdr:col>
      <xdr:colOff>152362</xdr:colOff>
      <xdr:row>19</xdr:row>
      <xdr:rowOff>148372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22" name="Ink 21">
              <a:extLst>
                <a:ext uri="{FF2B5EF4-FFF2-40B4-BE49-F238E27FC236}">
                  <a16:creationId xmlns:a16="http://schemas.microsoft.com/office/drawing/2014/main" id="{52E1265C-2307-49EF-B80D-5E2ABB626A8A}"/>
                </a:ext>
              </a:extLst>
            </xdr14:cNvPr>
            <xdr14:cNvContentPartPr/>
          </xdr14:nvContentPartPr>
          <xdr14:nvPr macro=""/>
          <xdr14:xfrm>
            <a:off x="3929737" y="4530862"/>
            <a:ext cx="61200" cy="56160"/>
          </xdr14:xfrm>
        </xdr:contentPart>
      </mc:Choice>
      <mc:Fallback xmlns="">
        <xdr:pic>
          <xdr:nvPicPr>
            <xdr:cNvPr id="22" name="Ink 21">
              <a:extLst>
                <a:ext uri="{FF2B5EF4-FFF2-40B4-BE49-F238E27FC236}">
                  <a16:creationId xmlns:a16="http://schemas.microsoft.com/office/drawing/2014/main" id="{52E1265C-2307-49EF-B80D-5E2ABB626A8A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3963600" y="4422210"/>
              <a:ext cx="78840" cy="73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853777</xdr:colOff>
      <xdr:row>26</xdr:row>
      <xdr:rowOff>106192</xdr:rowOff>
    </xdr:from>
    <xdr:to>
      <xdr:col>4</xdr:col>
      <xdr:colOff>886177</xdr:colOff>
      <xdr:row>27</xdr:row>
      <xdr:rowOff>11452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23" name="Ink 22">
              <a:extLst>
                <a:ext uri="{FF2B5EF4-FFF2-40B4-BE49-F238E27FC236}">
                  <a16:creationId xmlns:a16="http://schemas.microsoft.com/office/drawing/2014/main" id="{027ED41F-934F-4CB0-B47B-BEE5D6951DE6}"/>
                </a:ext>
              </a:extLst>
            </xdr14:cNvPr>
            <xdr14:cNvContentPartPr/>
          </xdr14:nvContentPartPr>
          <xdr14:nvPr macro=""/>
          <xdr14:xfrm>
            <a:off x="5806777" y="5878342"/>
            <a:ext cx="32400" cy="95760"/>
          </xdr14:xfrm>
        </xdr:contentPart>
      </mc:Choice>
      <mc:Fallback xmlns="">
        <xdr:pic>
          <xdr:nvPicPr>
            <xdr:cNvPr id="23" name="Ink 22">
              <a:extLst>
                <a:ext uri="{FF2B5EF4-FFF2-40B4-BE49-F238E27FC236}">
                  <a16:creationId xmlns:a16="http://schemas.microsoft.com/office/drawing/2014/main" id="{027ED41F-934F-4CB0-B47B-BEE5D6951DE6}"/>
                </a:ext>
              </a:extLst>
            </xdr:cNvPr>
            <xdr:cNvPicPr/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841000" y="5769690"/>
              <a:ext cx="50040" cy="1134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6</xdr:col>
      <xdr:colOff>282007</xdr:colOff>
      <xdr:row>21</xdr:row>
      <xdr:rowOff>144652</xdr:rowOff>
    </xdr:from>
    <xdr:to>
      <xdr:col>6</xdr:col>
      <xdr:colOff>337087</xdr:colOff>
      <xdr:row>22</xdr:row>
      <xdr:rowOff>232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0">
          <xdr14:nvContentPartPr>
            <xdr14:cNvPr id="24" name="Ink 23">
              <a:extLst>
                <a:ext uri="{FF2B5EF4-FFF2-40B4-BE49-F238E27FC236}">
                  <a16:creationId xmlns:a16="http://schemas.microsoft.com/office/drawing/2014/main" id="{16C75A94-DBB4-4072-BEBC-EE4B461BDDDE}"/>
                </a:ext>
              </a:extLst>
            </xdr14:cNvPr>
            <xdr14:cNvContentPartPr/>
          </xdr14:nvContentPartPr>
          <xdr14:nvPr macro=""/>
          <xdr14:xfrm>
            <a:off x="7463857" y="4964302"/>
            <a:ext cx="55080" cy="46080"/>
          </xdr14:xfrm>
        </xdr:contentPart>
      </mc:Choice>
      <mc:Fallback xmlns="">
        <xdr:pic>
          <xdr:nvPicPr>
            <xdr:cNvPr id="24" name="Ink 23">
              <a:extLst>
                <a:ext uri="{FF2B5EF4-FFF2-40B4-BE49-F238E27FC236}">
                  <a16:creationId xmlns:a16="http://schemas.microsoft.com/office/drawing/2014/main" id="{16C75A94-DBB4-4072-BEBC-EE4B461BDDDE}"/>
                </a:ext>
              </a:extLst>
            </xdr:cNvPr>
            <xdr:cNvPicPr/>
          </xdr:nvPicPr>
          <xdr:blipFill>
            <a:blip xmlns:r="http://schemas.openxmlformats.org/officeDocument/2006/relationships" r:embed="rId11"/>
            <a:stretch>
              <a:fillRect/>
            </a:stretch>
          </xdr:blipFill>
          <xdr:spPr>
            <a:xfrm>
              <a:off x="7498080" y="4855290"/>
              <a:ext cx="72720" cy="637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445537</xdr:colOff>
      <xdr:row>14</xdr:row>
      <xdr:rowOff>87472</xdr:rowOff>
    </xdr:from>
    <xdr:to>
      <xdr:col>4</xdr:col>
      <xdr:colOff>489097</xdr:colOff>
      <xdr:row>14</xdr:row>
      <xdr:rowOff>138592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1018851794" name="Ink 1018851793">
              <a:extLst>
                <a:ext uri="{FF2B5EF4-FFF2-40B4-BE49-F238E27FC236}">
                  <a16:creationId xmlns:a16="http://schemas.microsoft.com/office/drawing/2014/main" id="{E87459FC-7F0C-43E3-99D4-FD0BAB4BC1CC}"/>
                </a:ext>
              </a:extLst>
            </xdr14:cNvPr>
            <xdr14:cNvContentPartPr/>
          </xdr14:nvContentPartPr>
          <xdr14:nvPr macro=""/>
          <xdr14:xfrm>
            <a:off x="5398537" y="3573622"/>
            <a:ext cx="43560" cy="51120"/>
          </xdr14:xfrm>
        </xdr:contentPart>
      </mc:Choice>
      <mc:Fallback xmlns="">
        <xdr:pic>
          <xdr:nvPicPr>
            <xdr:cNvPr id="1018851794" name="Ink 1018851793">
              <a:extLst>
                <a:ext uri="{FF2B5EF4-FFF2-40B4-BE49-F238E27FC236}">
                  <a16:creationId xmlns:a16="http://schemas.microsoft.com/office/drawing/2014/main" id="{E87459FC-7F0C-43E3-99D4-FD0BAB4BC1CC}"/>
                </a:ext>
              </a:extLst>
            </xdr:cNvPr>
            <xdr:cNvPicPr/>
          </xdr:nvPicPr>
          <xdr:blipFill>
            <a:blip xmlns:r="http://schemas.openxmlformats.org/officeDocument/2006/relationships" r:embed="rId15"/>
            <a:stretch>
              <a:fillRect/>
            </a:stretch>
          </xdr:blipFill>
          <xdr:spPr>
            <a:xfrm>
              <a:off x="5432760" y="3464610"/>
              <a:ext cx="61200" cy="6876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05:39.20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944 253 14688 0 0,'-3'-6'1432'0'0,"1"1"-1272"0"0,7 0-160 0 0,-2 3-544 0 0,1-2-144 0 0,2 2-24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09:08.9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3692 1 3480 0 0,'0'0'360'0'0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1:25.6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20 19 2304 0 0,'0'0'200'0'0,"-2"-3"-200"0"0,-3-1 0 0 0,2 0 0 0 0,-1 1 160 0 0,-1-1 0 0 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2:05.62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565 16 4144 0 0,'12'-4'480'0'0,"1"1"0"0"0,0 0 0 0 0,0 1 0 0 0,0 0 0 0 0,18 1 0 0 0,-22 1 1072 0 0,57 2 5844 0 0,-60-1-7154 0 0,1 0 0 0 0,-1 0 0 0 0,0 0 0 0 0,0 1 0 0 0,0 0-1 0 0,0 0 1 0 0,0 0 0 0 0,6 4 0 0 0,-12-5-235 0 0,1-1 0 0 0,0 1 1 0 0,0 0-1 0 0,0-1 1 0 0,0 1-1 0 0,-1 0 0 0 0,1-1 1 0 0,0 1-1 0 0,-1 0 0 0 0,1 0 1 0 0,0 0-1 0 0,-1 0 0 0 0,1 0 1 0 0,-1-1-1 0 0,0 1 0 0 0,1 0 1 0 0,-1 0-1 0 0,0 0 0 0 0,1 0 1 0 0,-1 0-1 0 0,0 0 1 0 0,0 0-1 0 0,0 1 0 0 0,0-1 1 0 0,0 0-1 0 0,0 0 0 0 0,0 0 1 0 0,0 0-1 0 0,0 0 0 0 0,-1 0 1 0 0,1 0-1 0 0,0 0 0 0 0,-1 0 1 0 0,1 0-1 0 0,-1 0 0 0 0,1-1 1 0 0,-2 3-1 0 0,-1 2-216 0 0,-1 1 0 0 0,0-1 0 0 0,0 0 0 0 0,-9 7 0 0 0,13-12 165 0 0,-23 20-4173 0 0,-4 1-1417 0 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3:08.3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1310 146 15608 0 0,'0'0'1623'0'0,"3"11"-1535"0"0,-3-5-88 0 0,-3 1 288 0 0,0-1 368 0 0,1 2-5487 0 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5:27.780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918 68 3224 0 0,'0'0'143'0'0,"-5"-11"5496"0"0,-4 4-3833 0 0,-42 0-1734 0 0,27 5-67 0 0,20 1 48 0 0,0 1-1 0 0,0-1 0 0 0,1 1 0 0 0,-1 0 1 0 0,0 0-1 0 0,0 0 0 0 0,0 0 0 0 0,-7 2 1 0 0,8-1 11 0 0,-1 0 0 0 0,1-1 0 0 0,-1 1 0 0 0,1-1 0 0 0,-6 0-1 0 0,5-1 4 0 0,-1 1-1 0 0,1 1 0 0 0,0-1 0 0 0,-7 2 0 0 0,-33 10 98 0 0,16-4-79 0 0,0-1-1 0 0,-29 4 1 0 0,1-5 324 0 0,0 4 0 0 0,1 1 0 0 0,-62 22 0 0 0,-88 36-76 0 0,194-65-329 0 0,0 1 1 0 0,-14 7-1 0 0,23-10-4 0 0,-1 0 0 0 0,0 0 0 0 0,0 0-1 0 0,1 0 1 0 0,-1 0 0 0 0,1 0 0 0 0,0 1 0 0 0,0-1-1 0 0,0 1 1 0 0,0 0 0 0 0,0 0 0 0 0,-2 4 0 0 0,3-5-2 0 0,0 1 0 0 0,-1 0 1 0 0,1 0-1 0 0,1 0 0 0 0,-1 0 1 0 0,0 0-1 0 0,1 0 0 0 0,0 0 1 0 0,-1 0-1 0 0,1 0 1 0 0,0 0-1 0 0,1 0 0 0 0,-1 0 1 0 0,0 0-1 0 0,1 0 0 0 0,0-1 1 0 0,-1 1-1 0 0,1 0 0 0 0,1 0 1 0 0,-1 0-1 0 0,2 2 1 0 0,1 1-5 0 0,1 0 1 0 0,0 0 0 0 0,0-1 0 0 0,1 0 0 0 0,-1 0 0 0 0,13 8 0 0 0,13 7 37 0 0,0 0 0 0 0,1-2 0 0 0,66 26 0 0 0,-56-30 6 0 0,1-2 0 0 0,0-2 0 0 0,0-2 0 0 0,1-2 0 0 0,0-1 1 0 0,1-3-1 0 0,70-5 0 0 0,20-4 435 0 0,140-11 173 0 0,-77 10-508 0 0,-27 3-132 0 0,-137 3 11 0 0,124-13 5 0 0,-120 9 45 0 0,-1-1 0 0 0,43-14 0 0 0,-60 14 64 0 0,11-3 101 0 0,43-20 0 0 0,-65 26-131 0 0,0-1-1 0 0,0-1 0 0 0,-1 1 0 0 0,1-1 0 0 0,-2-1 0 0 0,1 1 0 0 0,-1-1 1 0 0,0-1-1 0 0,6-8 0 0 0,-10 13-75 0 0,-1-1 0 0 0,1 1-1 0 0,-1-1 1 0 0,0 0 0 0 0,-1 0 0 0 0,1 0 0 0 0,-1 0 0 0 0,1 0 0 0 0,-1-1 0 0 0,-1 1-1 0 0,1 0 1 0 0,0-1 0 0 0,-1-5 0 0 0,-1 4 41 0 0,1 0-1 0 0,-1 0 1 0 0,0 0-1 0 0,-1 0 1 0 0,0 1-1 0 0,0-1 1 0 0,0 0-1 0 0,-5-9 1 0 0,-1 2 77 0 0,-1 1 0 0 0,0 0 0 0 0,0 1 0 0 0,-1 0 0 0 0,-1 1 0 0 0,0-1 0 0 0,-13-8 0 0 0,13 11-146 0 0,-2 0 0 0 0,1 1 0 0 0,-1 1 0 0 0,-15-6 0 0 0,-56-17-138 0 0,74 26 116 0 0,-24-7 18 0 0,-1 2 0 0 0,0 1 0 0 0,0 3 0 0 0,-1 0 1 0 0,-43 2-1 0 0,22 4-852 0 0,0 3 0 0 0,-85 19 1 0 0,94-14-799 0 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5:31.71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1119 42 2304 0 0,'-1'-14'1877'0'0,"-1"5"3152"0"0,-3 6-4945 0 0,0 1-1 0 0,0-1 1 0 0,0 1-1 0 0,-1 0 1 0 0,1 1-1 0 0,0-1 1 0 0,-1 1-1 0 0,0 0 1 0 0,-10 0-1 0 0,-7 0-282 0 0,-26 4-1 0 0,27-2 139 0 0,-74 3-136 0 0,-124 13 505 0 0,23 19 178 0 0,165-30-428 0 0,-23 7 16 0 0,-1 2 0 0 0,2 3 0 0 0,-94 43 0 0 0,138-56-82 0 0,0 1 1 0 0,0 0 0 0 0,0 0-1 0 0,1 1 1 0 0,-11 11 0 0 0,17-16 5 0 0,1 1-1 0 0,-1 0 1 0 0,1-1 0 0 0,-1 1 0 0 0,1 0 0 0 0,0 0 0 0 0,0 1 0 0 0,0-1 0 0 0,1 0 0 0 0,-1 1 0 0 0,1-1 0 0 0,-1 1-1 0 0,1-1 1 0 0,1 1 0 0 0,-1 0 0 0 0,0 0 0 0 0,1-1 0 0 0,0 1 0 0 0,0 0 0 0 0,0 3 0 0 0,1-1 2 0 0,0 0 0 0 0,1 0 0 0 0,0 0 0 0 0,0-1 0 0 0,1 1 0 0 0,-1-1 0 0 0,1 1 0 0 0,0-1 0 0 0,1 0 0 0 0,-1 0 0 0 0,1-1 0 0 0,6 8 0 0 0,-2-5 0 0 0,0-1 0 0 0,0 0 0 0 0,1 0 0 0 0,-1 0 0 0 0,1-1 0 0 0,18 7 0 0 0,18 5 140 0 0,1-3 0 0 0,1-1 1 0 0,0-3-1 0 0,59 6 0 0 0,196 3 690 0 0,-286-19-819 0 0,487-2 140 0 0,-431-2-151 0 0,29-2 43 0 0,140-26-1 0 0,-193 22 27 0 0,80-28 1 0 0,-114 33-43 0 0,0-1 1 0 0,-1 0 0 0 0,1-1 0 0 0,-1-1-1 0 0,-1 0 1 0 0,1-1 0 0 0,-1 0 0 0 0,-1-1 0 0 0,21-22-1 0 0,-30 29 73 0 0,1-1 0 0 0,0 0-1 0 0,-1 0 1 0 0,1 0 0 0 0,-1 0 0 0 0,0 0-1 0 0,0 0 1 0 0,-1 0 0 0 0,0-1-1 0 0,1 1 1 0 0,-1-1 0 0 0,-1 1 0 0 0,1-1-1 0 0,-1 1 1 0 0,1-1 0 0 0,-1 0-1 0 0,-1 1 1 0 0,1-1 0 0 0,-1 1 0 0 0,1-1-1 0 0,-1 1 1 0 0,-1-1 0 0 0,1 1-1 0 0,-1-1 1 0 0,-3-6 0 0 0,1 3-9 0 0,-1 1 0 0 0,0-1-1 0 0,-1 1 1 0 0,1 0 0 0 0,-1 0 0 0 0,-1 1 0 0 0,1 0-1 0 0,-1 0 1 0 0,0 0 0 0 0,-1 1 0 0 0,1 0 0 0 0,-11-5-1 0 0,-6-1-74 0 0,0 2 0 0 0,-1 0 0 0 0,0 1-1 0 0,-1 2 1 0 0,0 1 0 0 0,-51-4 0 0 0,6 6-2727 0 0,-95 9 1 0 0,100-2-2075 0 0</inkml:trace>
  <inkml:trace contextRef="#ctx0" brushRef="#br0" timeOffset="1411.42">3314 223 456 0 0,'5'-9'1282'0'0,"28"-48"6384"0"0,-14 18-8070 0 0,-18 37 375 0 0,0-1 1 0 0,0 1-1 0 0,0-1 1 0 0,0 0-1 0 0,-1 0 1 0 0,1 1-1 0 0,-1-1 1 0 0,0 0-1 0 0,1 0 1 0 0,-1 1-1 0 0,-1-1 1 0 0,1 0-1 0 0,0 0 1 0 0,-1 0-1 0 0,1 1 1 0 0,-1-1-1 0 0,0 0 1 0 0,0 1 0 0 0,0-1-1 0 0,-2-4 1 0 0,1 5 47 0 0,0-1 1 0 0,-1 0 0 0 0,1 1-1 0 0,-1-1 1 0 0,1 1-1 0 0,-1 0 1 0 0,0 0 0 0 0,1 0-1 0 0,-1 0 1 0 0,0 1 0 0 0,0-1-1 0 0,-1 1 1 0 0,1 0 0 0 0,0-1-1 0 0,0 2 1 0 0,-6-2 0 0 0,-7-1-6 0 0,1 2-1 0 0,-1 0 1 0 0,0 0 0 0 0,-19 3 0 0 0,-63 11 12 0 0,86-11-25 0 0,-57 10 43 0 0,-97 29 0 0 0,99-22-1 0 0,-34 12 98 0 0,60-17-17 0 0,9-3-22 0 0,1 1-1 0 0,-58 33 1 0 0,72-35-82 0 0,5-3 29 0 0,0 1 0 0 0,-15 12 0 0 0,24-17-40 0 0,0 0-1 0 0,0 0 0 0 0,0 1 1 0 0,0-1-1 0 0,0 1 0 0 0,1 0 0 0 0,-1 0 1 0 0,1 0-1 0 0,0 0 0 0 0,0 0 0 0 0,-1 7 1 0 0,3-10-9 0 0,-1 1-1 0 0,1 0 1 0 0,0-1 0 0 0,0 1 0 0 0,1 0 0 0 0,-1-1 0 0 0,0 1 0 0 0,0 0-1 0 0,1-1 1 0 0,-1 1 0 0 0,1 0 0 0 0,0-1 0 0 0,-1 1 0 0 0,1-1-1 0 0,0 1 1 0 0,0-1 0 0 0,1 2 0 0 0,1 1 3 0 0,1 1 1 0 0,0-1-1 0 0,7 7 0 0 0,-3-5 22 0 0,0 0 0 0 0,0-1-1 0 0,0 0 1 0 0,1 0 0 0 0,0-1-1 0 0,0 0 1 0 0,0-1-1 0 0,14 3 1 0 0,11 2-15 0 0,36 2 0 0 0,-52-7-21 0 0,272 14 0 0 0,-210-15 13 0 0,538-10-5 0 0,-616 8 3 0 0,299-19-112 0 0,-247 12 466 0 0,0-2 1 0 0,-1-3 0 0 0,78-26 0 0 0,-127 36-281 0 0,8-2 447 0 0,20-11 1 0 0,-30 14-380 0 0,1-1 0 0 0,0 0 1 0 0,-1 0-1 0 0,1 0 0 0 0,-1 0 1 0 0,1 0-1 0 0,-1 0 1 0 0,0 0-1 0 0,0-1 0 0 0,0 1 1 0 0,0-1-1 0 0,2-5 1 0 0,-3 7-79 0 0,-1 0 1 0 0,0 0-1 0 0,1 0 1 0 0,-1 0-1 0 0,0 0 1 0 0,0 0-1 0 0,0-1 1 0 0,0 1-1 0 0,0 0 1 0 0,0 0-1 0 0,0 0 1 0 0,0 0-1 0 0,0 0 1 0 0,0-1-1 0 0,-1 1 1 0 0,1 0-1 0 0,0 0 1 0 0,-1 0-1 0 0,0-1 1 0 0,0 0-18 0 0,-1-1-1 0 0,1 1 1 0 0,-1 0 0 0 0,0 0 0 0 0,1 1 0 0 0,-1-1 0 0 0,0 0 0 0 0,-3-1 0 0 0,-4-3-29 0 0,0 1 0 0 0,0 0 0 0 0,-13-4-1 0 0,22 9-12 0 0,-22-8-59 0 0,-1 1 1 0 0,0 2 0 0 0,0 0 0 0 0,-45-4 0 0 0,-98 7-992 0 0,105 2 616 0 0,-386 25-2843 0 0,234 11 2560 0 0,159-23 584 0 0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5:34.00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727 938 9792 0 0,'1'-3'51'0'0,"-1"-1"0"0"0,0 1 0 0 0,-1 0 0 0 0,1 0 0 0 0,0 0 0 0 0,-1 0 0 0 0,0 0 0 0 0,0 0 1 0 0,0 0-1 0 0,-2-4 0 0 0,2 5-13 0 0,-1 0-1 0 0,0 0 1 0 0,0 0 0 0 0,0 0 0 0 0,-1 0 0 0 0,1 0 0 0 0,0 0-1 0 0,-1 1 1 0 0,1-1 0 0 0,-1 1 0 0 0,-3-2 0 0 0,-9-3-172 0 0,-1 0-1 0 0,1 1 1 0 0,-1 1 0 0 0,0 0 0 0 0,-31-2 0 0 0,7 3-278 0 0,-51 4 1 0 0,50 2 385 0 0,1 1 1 0 0,-80 19 0 0 0,100-17 54 0 0,0 1 0 0 0,0 1 1 0 0,1 1-1 0 0,-22 12 0 0 0,31-14-11 0 0,0 0 1 0 0,0 0-1 0 0,1 0 0 0 0,-1 1 0 0 0,2 1 0 0 0,-1 0 0 0 0,1 0 0 0 0,-11 17 0 0 0,16-21-9 0 0,0 0 1 0 0,1 0-1 0 0,0 0 0 0 0,0 0 1 0 0,0 1-1 0 0,0-1 0 0 0,1 0 1 0 0,0 1-1 0 0,0 0 0 0 0,1-1 1 0 0,-1 1-1 0 0,1-1 0 0 0,0 1 1 0 0,1 0-1 0 0,0-1 0 0 0,-1 1 1 0 0,2-1-1 0 0,-1 1 0 0 0,1-1 1 0 0,-1 0-1 0 0,5 8 0 0 0,-2-5 5 0 0,0-1-1 0 0,1 0 1 0 0,0 0-1 0 0,0 0 1 0 0,0-1 0 0 0,1 0-1 0 0,0 0 1 0 0,0 0-1 0 0,1-1 1 0 0,0 1-1 0 0,0-2 1 0 0,0 1-1 0 0,13 6 1 0 0,18 4 68 0 0,0-1 0 0 0,0-2 0 0 0,77 13 0 0 0,122 2 278 0 0,-51-16 204 0 0,212-15 0 0 0,-146-19 281 0 0,-192 13-360 0 0,-1-2 1 0 0,69-24-1 0 0,-103 28 124 0 0,33-18 0 0 0,-51 23-413 0 0,0-1 0 0 0,0 0 0 0 0,0-1 0 0 0,-1 1 0 0 0,0-1 0 0 0,0-1 0 0 0,0 1 0 0 0,-1-1 0 0 0,6-7 0 0 0,-9 11-135 0 0,-1 0-1 0 0,0-1 0 0 0,1 1 0 0 0,-1-1 0 0 0,0 1 0 0 0,0-1 0 0 0,-1 1 1 0 0,1-1-1 0 0,-1 0 0 0 0,1 1 0 0 0,-1-1 0 0 0,0 0 0 0 0,0 0 0 0 0,0 1 1 0 0,0-1-1 0 0,0 0 0 0 0,0 1 0 0 0,-1-1 0 0 0,0 0 0 0 0,1 1 0 0 0,-1-1 1 0 0,0 0-1 0 0,0 1 0 0 0,-1-1 0 0 0,1 1 0 0 0,0 0 0 0 0,-1-1 0 0 0,1 1 1 0 0,-3-2-1 0 0,-4-5-29 0 0,-1 0 0 0 0,0 1 1 0 0,0 0-1 0 0,0 0 0 0 0,-15-8 0 0 0,-4 0-135 0 0,-1 1 0 0 0,0 1-1 0 0,-44-14 1 0 0,36 16-122 0 0,0 2 0 0 0,-50-7 0 0 0,-79-2-565 0 0,145 17 495 0 0,1 0 0 0 0,0 2 1 0 0,-1 0-1 0 0,1 2 1 0 0,-1 0-1 0 0,1 1 0 0 0,-39 12 1 0 0,29-4-693 0 0</inkml:trace>
  <inkml:trace contextRef="#ctx0" brushRef="#br0" timeOffset="2481.73">1394 1186 3680 0 0,'0'0'167'0'0,"15"2"789"0"0,21 6 1890 0 0,21-4-2857 0 0,-37-3 231 0 0,5-1 129 0 0,-1-2 0 0 0,1-1 0 0 0,-1 0 0 0 0,0-2 0 0 0,26-8 0 0 0,-48 12-313 0 0,28-7 410 0 0,1-2 0 0 0,-2-1 0 0 0,54-27 0 0 0,-69 30-338 0 0,0 0 0 0 0,-1-2 0 0 0,0 1 0 0 0,0-2 0 0 0,-1 0 0 0 0,-1 0 0 0 0,1-1 0 0 0,-2 0 0 0 0,14-20 0 0 0,-14 16 103 0 0,-1-1 0 0 0,0 0-1 0 0,-1-1 1 0 0,-1 0 0 0 0,-1 0 0 0 0,-1 0 0 0 0,0-1 0 0 0,3-29 0 0 0,-5 9-121 0 0,-2 0 0 0 0,-2-1-1 0 0,-2 1 1 0 0,-2 0 0 0 0,-1 0-1 0 0,-13-44 1 0 0,12 57 286 0 0,-2 1-1 0 0,-1 0 1 0 0,0 1-1 0 0,-21-35 0 0 0,21 44-344 0 0,0 1 0 0 0,-2 0-1 0 0,1 0 1 0 0,-2 1 0 0 0,1 0-1 0 0,-2 1 1 0 0,0 1 0 0 0,0 0-1 0 0,-1 1 1 0 0,0 0 0 0 0,-1 1-1 0 0,0 1 1 0 0,0 1 0 0 0,-1 0-1 0 0,0 1 1 0 0,0 1 0 0 0,-19-4-1 0 0,-10 3 13 0 0,0 1 0 0 0,-58 3-1 0 0,103 2-84 0 0,-18 0-916 0 0,-20 2 0 0 0,23 0-4819 0 0</inkml:trace>
  <inkml:trace contextRef="#ctx0" brushRef="#br0" timeOffset="3008.25">1311 28 2304 0 0,'0'0'101'0'0,"-13"-8"22"0"0,-15-8 3685 0 0,27 15-3653 0 0,-1 1 0 0 0,1-1-1 0 0,0 1 1 0 0,-1-1 0 0 0,1 1 0 0 0,-1 0 0 0 0,1-1 0 0 0,-1 1 0 0 0,1 0 0 0 0,-1 0-1 0 0,1 0 1 0 0,0 0 0 0 0,-1 1 0 0 0,1-1 0 0 0,-1 0 0 0 0,1 0 0 0 0,-1 1-1 0 0,1-1 1 0 0,0 1 0 0 0,-3 1 0 0 0,2-1-52 0 0,1 0 1 0 0,-1 1-1 0 0,1-1 1 0 0,-1 1-1 0 0,1-1 0 0 0,0 1 1 0 0,0 0-1 0 0,0-1 1 0 0,0 1-1 0 0,0 0 0 0 0,0 0 1 0 0,0 0-1 0 0,0 2 1 0 0,-1 2 97 0 0,1 0 0 0 0,0 1 0 0 0,0-1 0 0 0,0 0 1 0 0,1 0-1 0 0,0 0 0 0 0,0 0 0 0 0,1 1 0 0 0,1 7 1 0 0,0-6-120 0 0,1-1 0 0 0,0 0 0 0 0,0 1 0 0 0,0-1 0 0 0,1-1 0 0 0,0 1 0 0 0,0-1 0 0 0,1 1 0 0 0,-1-1 0 0 0,2 0 0 0 0,-1-1 0 0 0,0 1 0 0 0,1-1 0 0 0,0 0 0 0 0,0-1 0 0 0,12 7 0 0 0,3 0-866 0 0,0-1 0 0 0,1-1 0 0 0,0-1 0 0 0,30 6 0 0 0,10 2-3722 0 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6:10.84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164 117 6448 0 0,'-30'-10'119'0'0,"15"4"1109"0"0,-1 0 1 0 0,0 1 0 0 0,-1 1-1 0 0,1 1 1 0 0,-1 0 0 0 0,-19 0 0 0 0,54 17-1029 0 0,-8-9-216 0 0,0 1 1 0 0,1-2 0 0 0,0 0 0 0 0,0 0 0 0 0,0-1 0 0 0,0 0 0 0 0,14 1 0 0 0,18 5-16 0 0,199 45 379 0 0,-190-46-222 0 0,1-3 1 0 0,90-1 0 0 0,-143-4-125 0 0,35-3 109 0 0,-32 2-81 0 0,-1 1-1 0 0,1-1 1 0 0,-1 1-1 0 0,1-1 0 0 0,-1 0 1 0 0,0 0-1 0 0,1 0 1 0 0,-1 0-1 0 0,0-1 0 0 0,0 1 1 0 0,0 0-1 0 0,2-3 0 0 0,-3 3 5 0 0,-1 0-1 0 0,1 0 0 0 0,-1 0 0 0 0,0 0 1 0 0,1 0-1 0 0,-1 0 0 0 0,0 0 0 0 0,1 0 1 0 0,-1 0-1 0 0,0-1 0 0 0,0 1 0 0 0,0 0 1 0 0,0 0-1 0 0,0 0 0 0 0,0 0 0 0 0,-1-1 1 0 0,1 1-1 0 0,0 0 0 0 0,0 0 0 0 0,-1 0 0 0 0,1 0 1 0 0,-1 0-1 0 0,1 0 0 0 0,-1 0 0 0 0,1 0 1 0 0,-1 0-1 0 0,0 0 0 0 0,-1-1 0 0 0,-2-4 159 0 0,0 1-1 0 0,0-1 0 0 0,-7-5 1 0 0,-9-4-83 0 0,0 0-1 0 0,0 2 1 0 0,-1 0 0 0 0,-38-17 0 0 0,35 19-57 0 0,10 4 365 0 0,0 0 0 0 0,-25-7-1 0 0,44 15-365 0 0,0 0 0 0 0,0-1 0 0 0,10 0-1 0 0,8 1-53 0 0,29 5 3 0 0,-2 2 0 0 0,96 30 0 0 0,-141-37 4 0 0,0 1 0 0 0,1 1 0 0 0,-1-1 0 0 0,0 1 0 0 0,0 0 0 0 0,0 0 0 0 0,6 6 0 0 0,-10-8 23 0 0,0 0 1 0 0,0 0 0 0 0,0 0-1 0 0,0 0 1 0 0,0 0 0 0 0,-1 0-1 0 0,1 0 1 0 0,0 1 0 0 0,-1-1-1 0 0,1 0 1 0 0,-1 0 0 0 0,1 1-1 0 0,-1-1 1 0 0,1 0-1 0 0,-1 1 1 0 0,0-1 0 0 0,0 1-1 0 0,0-1 1 0 0,0 0 0 0 0,0 1-1 0 0,0-1 1 0 0,0 0 0 0 0,0 1-1 0 0,0-1 1 0 0,-1 1 0 0 0,1-1-1 0 0,0 0 1 0 0,-1 0-1 0 0,1 1 1 0 0,-1-1 0 0 0,0 0-1 0 0,1 0 1 0 0,-1 1 0 0 0,0-1-1 0 0,-2 2 1 0 0,-12 14 294 0 0,-1-1 0 0 0,-1 0-1 0 0,-1-2 1 0 0,-21 15 0 0 0,7-5-78 0 0,-179 146-1287 0 0,151-122-4142 0 0,0 2-2066 0 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16:58.82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346 31 8288 0 0,'-7'-14'1204'0'0,"5"12"-471"0"0,0 0 1 0 0,0 1-1 0 0,0-1 1 0 0,-1 1-1 0 0,1-1 1 0 0,0 1-1 0 0,-1 0 1 0 0,1 0-1 0 0,-5-1 1 0 0,6 1-557 0 0,-1 1 1 0 0,0 0 0 0 0,0-1 0 0 0,0 1-1 0 0,0 0 1 0 0,0 0 0 0 0,0 1-1 0 0,0-1 1 0 0,0 0 0 0 0,0 1 0 0 0,-2 0-1 0 0,1 0-199 0 0,0 1 0 0 0,0-1 0 0 0,0 1 0 0 0,0 0 0 0 0,1 0 0 0 0,-1 0 0 0 0,1 0 0 0 0,-1 0 0 0 0,1 0 0 0 0,0 1-1 0 0,0-1 1 0 0,0 1 0 0 0,0 0 0 0 0,0 0 0 0 0,-1 4 0 0 0,-1 2-25 0 0,0 0-1 0 0,1 0 1 0 0,1 0-1 0 0,-1 0 1 0 0,0 16-1 0 0,-2 50 24 0 0,3-48 22 0 0,-3 104 290 0 0,-7 105 352 0 0,0-79-16 0 0,-7 130 608 0 0,-1 7-184 0 0,-10 1630 2858 0 0,40-1576-3724 0 0,0-22 18 0 0,13 443 400 0 0,-13-586-474 0 0,-3-119-126 0 0,3 0 0 0 0,20 72 0 0 0,-24-109-242 0 0,3 36 1 0 0,-9-57 184 0 0,1 3 29 0 0,-1 1 0 0 0,-3 16 0 0 0,3-18 22 0 0,-2 2 6 0 0,1-1-1 0 0,-1 0 1 0 0,-1 0 0 0 0,1 0-1 0 0,-6 11 1 0 0,-6 4-8891 0 0</inkml:trace>
  <inkml:trace contextRef="#ctx0" brushRef="#br0" timeOffset="369.98">22 5204 10592 0 0,'-7'10'1136'0'0,"5"-7"-512"0"0,0 0 0 0 0,0 1 0 0 0,1 0 0 0 0,-1-1 0 0 0,1 1 1 0 0,0 0-1 0 0,0 0 0 0 0,0 0 0 0 0,0 0 0 0 0,1 7 0 0 0,1 42 74 0 0,-1-45-766 0 0,2 19 405 0 0,9 84 1462 0 0,-8-90-1363 0 0,0 1 154 0 0,9 29 0 0 0,-12-50-532 0 0,1 1-1 0 0,-1 0 1 0 0,1-1 0 0 0,-1 1-1 0 0,1 0 1 0 0,0-1-1 0 0,0 1 1 0 0,0-1 0 0 0,0 0-1 0 0,0 1 1 0 0,0-1-1 0 0,0 0 1 0 0,0 1 0 0 0,0-1-1 0 0,1 0 1 0 0,-1 0-1 0 0,1 0 1 0 0,-1 0 0 0 0,1 0-1 0 0,-1 0 1 0 0,1-1-1 0 0,-1 1 1 0 0,1 0 0 0 0,0-1-1 0 0,-1 1 1 0 0,1-1-1 0 0,0 0 1 0 0,-1 1 0 0 0,1-1-1 0 0,0 0 1 0 0,0 0-1 0 0,-1 0 1 0 0,1 0-1 0 0,0-1 1 0 0,-1 1 0 0 0,1 0-1 0 0,0-1 1 0 0,-1 1-1 0 0,4-2 1 0 0,4-2 120 0 0,0 1 0 0 0,-1-2 0 0 0,1 1 0 0 0,-1-1 0 0 0,14-12 0 0 0,73-65 798 0 0,92-102 0 0 0,-141 137-999 0 0,15-11-920 0 0,-19 22-6233 0 0,-11 11-1493 0 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22:19.8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75 319 9848 0 0,'0'0'1316'0'0,"0"-21"969"0"0,0 19-2112 0 0,-1 1 0 0 0,1-1 0 0 0,0 0 0 0 0,-1 0 0 0 0,0 0 0 0 0,1 0 0 0 0,-1 1 0 0 0,0-1 0 0 0,0 0 0 0 0,0 1 0 0 0,0-1 0 0 0,0 1 0 0 0,0-1 0 0 0,-1 1 1 0 0,1-1-1 0 0,0 1 0 0 0,-3-2 0 0 0,-12-16 1029 0 0,11 13-993 0 0,4 5-181 0 0,0 1-1 0 0,1-1 1 0 0,-1 0 0 0 0,1 1 0 0 0,-1-1 0 0 0,1 0 0 0 0,-1 0-1 0 0,1 1 1 0 0,0-1 0 0 0,-1 0 0 0 0,1 0 0 0 0,0 0-1 0 0,-1 1 1 0 0,1-1 0 0 0,0 0 0 0 0,0 0 0 0 0,0 0 0 0 0,0-1-1 0 0,0 0 13 0 0,0-1-1 0 0,0 0 0 0 0,1 1 0 0 0,-1-1 0 0 0,1 0 1 0 0,0 1-1 0 0,-1-1 0 0 0,1 1 0 0 0,3-6 1560 0 0,-8 16-1431 0 0,1 6-169 0 0,3-12 4 0 0,0 0 1 0 0,0 0 0 0 0,0 1-1 0 0,-1-1 1 0 0,1 0 0 0 0,-1 0 0 0 0,0 0-1 0 0,1 0 1 0 0,-1 0 0 0 0,0 0-1 0 0,-1 2 1 0 0,9-4-31 0 0,-3-2 61 0 0,0 0-1 0 0,0-1 1 0 0,0 1-1 0 0,-1-1 1 0 0,1 0-1 0 0,-1 0 1 0 0,0 0-1 0 0,1-1 1 0 0,-1 1-1 0 0,-1-1 1 0 0,1 1-1 0 0,0-1 1 0 0,2-7-1 0 0,10-11 106 0 0,4-4 187 0 0,-1-1 0 0 0,15-30 0 0 0,-31 51 604 0 0,-7 9-664 0 0,-6 10-220 0 0,-27 29-234 0 0,25-28 188 0 0,10-11 0 0 0,1-1 0 0 0,-1 1 0 0 0,1-1 0 0 0,0 1 0 0 0,0 0 0 0 0,0 0 0 0 0,-2 4 0 0 0,1-1 15 0 0,2-4 186 0 0,6-6-73 0 0,7-4-40 0 0,-1 0 0 0 0,0-1 0 0 0,0-1 0 0 0,-1 0 0 0 0,0 0 0 0 0,-1-1 0 0 0,13-18 0 0 0,-28 49-37 0 0,0-1-38 0 0,-12 20-26 0 0,11-27-2 0 0,0 1 0 0 0,2 1 0 0 0,-9 25 0 0 0,14-31 11 0 0,0-8 7 0 0,0 0-1 0 0,0 1 1 0 0,0-1-1 0 0,0 0 1 0 0,0 0 0 0 0,0 1-1 0 0,0-1 1 0 0,0 0-1 0 0,0 0 1 0 0,0 0 0 0 0,1 1-1 0 0,-1-1 1 0 0,0 0-1 0 0,0 0 1 0 0,0 0 0 0 0,0 1-1 0 0,1-1 1 0 0,-1 0-1 0 0,0 0 1 0 0,0 0 0 0 0,0 0-1 0 0,1 0 1 0 0,-1 0-1 0 0,0 1 1 0 0,0-1 0 0 0,1 0-1 0 0,-1 0 1 0 0,0 0-1 0 0,0 0 1 0 0,1 0 0 0 0,-1 0-1 0 0,0 0 1 0 0,0 0 0 0 0,0 0-1 0 0,1 0 1 0 0,-1 0-1 0 0,0 0 1 0 0,0 0 0 0 0,1 0-1 0 0,-1 0 1 0 0,0 0-1 0 0,0-1 1 0 0,1 1 0 0 0,8-3 10 0 0,-5 1 4 0 0,-1-1 0 0 0,1 0 1 0 0,-1 0-1 0 0,0 0 0 0 0,0 0 0 0 0,0 0 1 0 0,0 0-1 0 0,-1-1 0 0 0,1 0 0 0 0,2-5 1 0 0,2-5 97 0 0,8-22 1 0 0,-12 26-82 0 0,0 4 4 0 0,-1-1 1 0 0,-1 1-1 0 0,1-1 1 0 0,-1 0-1 0 0,0 1 1 0 0,-1-1 0 0 0,0 0-1 0 0,0 0 1 0 0,0 1-1 0 0,-1-1 1 0 0,0 0-1 0 0,-3-12 1 0 0,4 18-33 0 0,0-1 0 0 0,-1 1-1 0 0,1 0 1 0 0,-1-1 0 0 0,1 1 0 0 0,-1 0 0 0 0,1-1 0 0 0,-1 1 0 0 0,0 0-1 0 0,1 0 1 0 0,-1 0 0 0 0,0-1 0 0 0,0 1 0 0 0,0 0 0 0 0,0 0 0 0 0,0 0-1 0 0,0 1 1 0 0,0-1 0 0 0,0 0 0 0 0,0 0 0 0 0,-1 0 0 0 0,1 1 0 0 0,0-1-1 0 0,-1 1 1 0 0,1-1 0 0 0,0 1 0 0 0,-1-1 0 0 0,1 1 0 0 0,0 0 0 0 0,-1 0-1 0 0,1 0 1 0 0,0 0 0 0 0,-1 0 0 0 0,1 0 0 0 0,-1 0 0 0 0,1 0 0 0 0,0 0-1 0 0,-1 1 1 0 0,1-1 0 0 0,-1 0 0 0 0,0 2 0 0 0,-5 0-10 0 0,1 1 0 0 0,-1 0 1 0 0,1 0-1 0 0,0 1 0 0 0,0 0 1 0 0,-9 8-1 0 0,2 0-79 0 0,2-1 0 0 0,-1 1-1 0 0,-12 20 1 0 0,19-26-201 0 0,0 1 0 0 0,1 0 0 0 0,0 1 0 0 0,0-1 0 0 0,1 1 0 0 0,0 0 0 0 0,0 0 0 0 0,-2 13 0 0 0,5 1-1054 0 0,6-4-6 0 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22:20.675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159 5 3224 0 0,'0'0'1763'0'0,"-9"-4"3968"0"0,5 4-5674 0 0,0 1 0 0 0,1 0-1 0 0,-1 0 1 0 0,0 0 0 0 0,1 0 0 0 0,-1 1-1 0 0,1-1 1 0 0,0 1 0 0 0,-1 0-1 0 0,1 0 1 0 0,0 0 0 0 0,0 1-1 0 0,0-1 1 0 0,1 1 0 0 0,-4 2 0 0 0,-1 2 163 0 0,1 1 1 0 0,0-1-1 0 0,0 1 1 0 0,1 1-1 0 0,-6 9 1 0 0,9-14-132 0 0,1-3-56 0 0,0 1 0 0 0,0-1 0 0 0,1 0 0 0 0,-1 0 0 0 0,1 1 1 0 0,-1-1-1 0 0,1 0 0 0 0,-1 1 0 0 0,1-1 0 0 0,0 0 1 0 0,0 1-1 0 0,-1-1 0 0 0,1 0 0 0 0,0 1 0 0 0,0-1 0 0 0,0 1 1 0 0,1-1-1 0 0,-1 0 0 0 0,0 1 0 0 0,0-1 0 0 0,2 2 1 0 0,1 11 336 0 0,-3-13-342 0 0,0 0 1 0 0,0 0-1 0 0,0 0 1 0 0,0 0-1 0 0,1 0 1 0 0,-1 0-1 0 0,0 0 1 0 0,1 0-1 0 0,-1 0 1 0 0,1 0-1 0 0,0 2 1 0 0,0-3 24 0 0,0 1 1 0 0,0 0 0 0 0,0-1 0 0 0,0 1 0 0 0,0-1-1 0 0,0 1 1 0 0,0-1 0 0 0,0 0 0 0 0,0 1-1 0 0,0-1 1 0 0,0 0 0 0 0,0 0 0 0 0,0 0-1 0 0,0 1 1 0 0,0-1 0 0 0,0 0 0 0 0,1-1 0 0 0,7 1 630 0 0,-1-2 0 0 0,1 1 0 0 0,-1-1 1 0 0,16-6-1 0 0,-22 7-154 0 0,5-9 1254 0 0,-14 8-1710 0 0,0 1 0 0 0,0 0 0 0 0,1 0-1 0 0,-1 0 1 0 0,0 1 0 0 0,0 0 0 0 0,0 1-1 0 0,0-1 1 0 0,1 1 0 0 0,-9 2 0 0 0,-30 3-54 0 0,33-4-9 0 0,24-6 52 0 0,1 0-1 0 0,-1-1 1 0 0,-1-1 0 0 0,15-8 0 0 0,-12 7-60 0 0,-6 2-25 0 0,0-1 0 0 0,0 0 0 0 0,8-8 0 0 0,7-5 92 0 0,-20 17 58 0 0,-1 1 1 0 0,0-1-1 0 0,0 0 1 0 0,0 0-1 0 0,-1 0 0 0 0,4-5 1 0 0,-5 7-109 0 0,0 0 0 0 0,0 0 0 0 0,0 0 1 0 0,1-1-1 0 0,-1 1 0 0 0,0 0 0 0 0,0 0 0 0 0,0-1 0 0 0,0 1 0 0 0,0 0 1 0 0,0 0-1 0 0,0-1 0 0 0,0 1 0 0 0,0 0 0 0 0,0 0 0 0 0,0-1 0 0 0,0 1 1 0 0,0 0-1 0 0,0 0 0 0 0,0-1 0 0 0,0 1 0 0 0,0 0 0 0 0,0 0 0 0 0,0-1 1 0 0,0 1-1 0 0,-1 0 0 0 0,1 0 0 0 0,0-1 0 0 0,-1 1-4 0 0,1 0-1 0 0,-1-1 1 0 0,0 1-1 0 0,1 0 0 0 0,-1 0 1 0 0,0 0-1 0 0,1-1 1 0 0,-1 1-1 0 0,0 0 1 0 0,1 0-1 0 0,-1 0 1 0 0,0 0-1 0 0,1 0 1 0 0,-1 1-1 0 0,0-1 1 0 0,0 0-1 0 0,-15 4-473 0 0,0 0 0 0 0,0 1 0 0 0,0 1 0 0 0,1 1 0 0 0,0 0-1 0 0,1 1 1 0 0,-15 9 0 0 0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22:21.41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62 266 14768 0 0,'-1'-3'161'0'0,"0"0"0"0"0,-1 0 1 0 0,1 1-1 0 0,-1-1 1 0 0,0 0-1 0 0,0 1 0 0 0,0-1 1 0 0,0 1-1 0 0,0 0 1 0 0,0 0-1 0 0,-1 0 0 0 0,1 0 1 0 0,-1 0-1 0 0,1 0 1 0 0,-1 1-1 0 0,-3-2 0 0 0,-16 2 362 0 0,21 1-294 0 0,5-6 469 0 0,13-11 343 0 0,-6 5-373 0 0,-1 1 1 0 0,0-2 0 0 0,10-16 0 0 0,-17 24-599 0 0,-1 0-1 0 0,0 0 0 0 0,0 0 1 0 0,0 0-1 0 0,0-1 1 0 0,-1 1-1 0 0,0 0 0 0 0,0-1 1 0 0,0 1-1 0 0,-1-1 0 0 0,0 1 1 0 0,0-1-1 0 0,-1-7 1 0 0,0 0 44 0 0,1 12-35 0 0,1 0 1 0 0,-1-1-1 0 0,0 1 1 0 0,0 0-1 0 0,0-1 1 0 0,0 1-1 0 0,-1 0 0 0 0,1-1 1 0 0,0 1-1 0 0,-1 0 1 0 0,1 0-1 0 0,0-1 1 0 0,-1 1-1 0 0,0 0 0 0 0,1 0 1 0 0,-1-1-1 0 0,0 1 1 0 0,1 0-1 0 0,-1 0 1 0 0,0 0-1 0 0,0 0 0 0 0,0 0 1 0 0,0 0-1 0 0,0 1 1 0 0,0-1-1 0 0,0 0 1 0 0,0 0-1 0 0,0 1 0 0 0,-3-2 1 0 0,-2-1-192 0 0,-3 0 527 0 0,-18 2-2911 0 0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22:22.06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69 127 9672 0 0,'1'-1'748'0'0,"30"-38"406"0"0,-13 18 375 0 0,-14 18-1296 0 0,-1 0 0 0 0,0 0 0 0 0,0-1 0 0 0,0 1 0 0 0,-1-1 0 0 0,1 0 0 0 0,1-5 1 0 0,-1 6-237 0 0,-3 3 4 0 0,1-1 0 0 0,0 0 0 0 0,-1 0 0 0 0,1 1 0 0 0,-1-1 0 0 0,1 0 0 0 0,-1 0 0 0 0,0 0 0 0 0,1 0 1 0 0,-1 1-1 0 0,0-1 0 0 0,0 0 0 0 0,1 0 0 0 0,-1 0 0 0 0,0 0 0 0 0,0 0 0 0 0,0 0 0 0 0,0 0 0 0 0,0-1 0 0 0,0 0 87 0 0,0 2-39 0 0,0-1-1 0 0,0 1 1 0 0,0 0-1 0 0,0-1 1 0 0,0 1-1 0 0,0-1 1 0 0,0 1-1 0 0,-1 0 1 0 0,1-1-1 0 0,0 1 1 0 0,0-1-1 0 0,0 1 1 0 0,0 0-1 0 0,0-1 1 0 0,-1 1-1 0 0,1 0 1 0 0,0-1-1 0 0,0 1 1 0 0,-1 0-1 0 0,1 0 1 0 0,0-1-1 0 0,0 1 1 0 0,-1 0-1 0 0,1 0 1 0 0,0-1-1 0 0,-1 1 1 0 0,-1-1 48 0 0,-1 1 1 0 0,1 0-1 0 0,0 0 1 0 0,0 0-1 0 0,-1 0 1 0 0,1 1-1 0 0,0-1 1 0 0,-1 0-1 0 0,1 1 1 0 0,0 0-1 0 0,-2 0 1 0 0,-27 13 433 0 0,20-8-402 0 0,-12 6 976 0 0,-27 20 1 0 0,48-31-948 0 0,1 0 258 0 0,14-3-22 0 0,-5 1-321 0 0,-1-1 0 0 0,1 0 0 0 0,0 0 0 0 0,0-1 0 0 0,-1 0 0 0 0,1 0 0 0 0,-1 0 0 0 0,12-9 0 0 0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1-12-21T17:23:26.0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121 17 456 0 0,'-9'-6'7'0'0,"-12"-5"6403"0"0,13 15-3293 0 0,-10 25-3019 0 0,-1 9 278 0 0,19-37-52 0 0,-1 1 0 0 0,0-1 1 0 0,1 0-1 0 0,-1 0 1 0 0,0 0-1 0 0,0 0 0 0 0,0 0 1 0 0,1 0-1 0 0,-1 0 1 0 0,0 0-1 0 0,-2 2 0 0 0,-20 18 2351 0 0,22-19-2712 0 0,0-1 0 0 0,0 0-1 0 0,0 0 1 0 0,0 1 0 0 0,0-1-1 0 0,0 1 1 0 0,1-1 0 0 0,-1 1-1 0 0,0-1 1 0 0,1 1 0 0 0,-1-1-1 0 0,1 1 1 0 0,-1 0 0 0 0,1-1-1 0 0,0 1 1 0 0,0 0 0 0 0,0 2-1 0 0,0-2-1 0 0,0 0-249 0 0</inkml:trace>
</inkml:ink>
</file>

<file path=xl/persons/person.xml><?xml version="1.0" encoding="utf-8"?>
<personList xmlns="http://schemas.microsoft.com/office/spreadsheetml/2018/threadedcomments" xmlns:x="http://schemas.openxmlformats.org/spreadsheetml/2006/main">
  <person displayName="mansour farhat" id="{2934BFCE-2AE6-4BE6-A6A7-780CF126392C}" userId="bed7c5799dc45719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8" dT="2021-12-21T21:21:43.84" personId="{2934BFCE-2AE6-4BE6-A6A7-780CF126392C}" id="{9EF943DC-F04B-4A6A-94CC-20516203DA9C}">
    <text>why averages?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D7" dT="2021-12-21T19:52:21.54" personId="{2934BFCE-2AE6-4BE6-A6A7-780CF126392C}" id="{DFBB1B77-68DB-416D-9925-A8D9D9811DCE}">
    <text>Cash, ST marketable securities, A/R. Inventory, Supplies, Prepaid</text>
  </threadedComment>
  <threadedComment ref="C11" dT="2021-12-21T19:55:11.07" personId="{2934BFCE-2AE6-4BE6-A6A7-780CF126392C}" id="{CFEDBE96-C93A-4672-BF92-93130EBCAACC}">
    <text>Stress Ratio</text>
  </threadedComment>
  <threadedComment ref="D12" dT="2021-12-21T19:55:37.05" personId="{2934BFCE-2AE6-4BE6-A6A7-780CF126392C}" id="{E9E46DBA-9C9A-41F5-9297-A0DD54E10904}">
    <text>A/T&lt; ST Notes, Unearned revenues, accrued liabilities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farhatlectures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rhatlectures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farhatlectures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rhatlectures.com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rhatlectures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arhatlectures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hyperlink" Target="http://www.farhatlectures.com/" TargetMode="External"/><Relationship Id="rId4" Type="http://schemas.microsoft.com/office/2017/10/relationships/threadedComment" Target="../threadedComments/threadedComment1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farhatlectur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93D4-E736-4ED3-80EF-C5B9E0DDE11F}">
  <sheetPr>
    <outlinePr summaryBelow="0" summaryRight="0"/>
  </sheetPr>
  <dimension ref="A1:W47"/>
  <sheetViews>
    <sheetView tabSelected="1" workbookViewId="0">
      <pane ySplit="1" topLeftCell="A2" activePane="bottomLeft" state="frozen"/>
      <selection pane="bottomLeft" activeCell="G8" sqref="G8"/>
    </sheetView>
  </sheetViews>
  <sheetFormatPr defaultColWidth="12.625" defaultRowHeight="15" customHeight="1" x14ac:dyDescent="0.35"/>
  <cols>
    <col min="3" max="3" width="25.125" customWidth="1"/>
    <col min="4" max="8" width="14.625" customWidth="1"/>
  </cols>
  <sheetData>
    <row r="1" spans="1:23" ht="40.5" customHeight="1" x14ac:dyDescent="0.35">
      <c r="A1" s="124" t="s">
        <v>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4" spans="1:23" ht="23.65" thickBot="1" x14ac:dyDescent="0.4">
      <c r="B4" s="126" t="s">
        <v>3</v>
      </c>
      <c r="C4" s="127"/>
      <c r="D4" s="127"/>
      <c r="E4" s="127"/>
      <c r="F4" s="127"/>
      <c r="G4" s="127"/>
      <c r="H4" s="127"/>
      <c r="I4" s="127"/>
      <c r="J4" s="128"/>
    </row>
    <row r="5" spans="1:23" ht="21" x14ac:dyDescent="0.65">
      <c r="B5" s="129" t="s">
        <v>69</v>
      </c>
      <c r="C5" s="125"/>
      <c r="D5" s="125"/>
      <c r="E5" s="125"/>
      <c r="F5" s="125"/>
      <c r="G5" s="125"/>
      <c r="H5" s="125"/>
      <c r="I5" s="125"/>
      <c r="J5" s="125"/>
    </row>
    <row r="7" spans="1:23" ht="15.75" x14ac:dyDescent="0.5">
      <c r="B7" s="36"/>
    </row>
    <row r="8" spans="1:23" ht="15.75" x14ac:dyDescent="0.5">
      <c r="B8" s="36"/>
    </row>
    <row r="9" spans="1:23" ht="23.25" x14ac:dyDescent="0.7">
      <c r="B9" s="49" t="s">
        <v>70</v>
      </c>
    </row>
    <row r="10" spans="1:23" ht="18" x14ac:dyDescent="0.55000000000000004">
      <c r="C10" s="50"/>
      <c r="D10" s="59" t="s">
        <v>71</v>
      </c>
      <c r="E10" s="59" t="s">
        <v>72</v>
      </c>
      <c r="F10" s="59" t="s">
        <v>73</v>
      </c>
      <c r="G10" s="59" t="s">
        <v>14</v>
      </c>
      <c r="H10" s="59" t="s">
        <v>15</v>
      </c>
    </row>
    <row r="11" spans="1:23" ht="18" x14ac:dyDescent="0.55000000000000004">
      <c r="C11" s="52" t="s">
        <v>21</v>
      </c>
      <c r="D11" s="53">
        <v>1505000</v>
      </c>
      <c r="E11" s="53">
        <v>1685000</v>
      </c>
      <c r="F11" s="53">
        <v>1878000</v>
      </c>
      <c r="G11" s="53">
        <v>2040000</v>
      </c>
      <c r="H11" s="53">
        <v>2250000</v>
      </c>
    </row>
    <row r="12" spans="1:23" ht="18" x14ac:dyDescent="0.55000000000000004">
      <c r="C12" s="52" t="s">
        <v>74</v>
      </c>
      <c r="D12" s="53">
        <v>-844000</v>
      </c>
      <c r="E12" s="53">
        <f>-928000</f>
        <v>-928000</v>
      </c>
      <c r="F12" s="53">
        <v>-1048000</v>
      </c>
      <c r="G12" s="53">
        <v>-1128000</v>
      </c>
      <c r="H12" s="53">
        <v>-1250000</v>
      </c>
    </row>
    <row r="13" spans="1:23" ht="18" x14ac:dyDescent="0.55000000000000004">
      <c r="C13" s="52" t="s">
        <v>75</v>
      </c>
      <c r="D13" s="53">
        <f t="shared" ref="D13:H13" si="0">D11+D12</f>
        <v>661000</v>
      </c>
      <c r="E13" s="53">
        <f t="shared" si="0"/>
        <v>757000</v>
      </c>
      <c r="F13" s="53">
        <f t="shared" si="0"/>
        <v>830000</v>
      </c>
      <c r="G13" s="53">
        <f t="shared" si="0"/>
        <v>912000</v>
      </c>
      <c r="H13" s="53">
        <f t="shared" si="0"/>
        <v>1000000</v>
      </c>
    </row>
    <row r="14" spans="1:23" ht="18" x14ac:dyDescent="0.55000000000000004">
      <c r="C14" s="52" t="s">
        <v>76</v>
      </c>
      <c r="D14" s="54">
        <f t="shared" ref="D14:H14" si="1">D13/D11</f>
        <v>0.43920265780730899</v>
      </c>
      <c r="E14" s="54">
        <f t="shared" si="1"/>
        <v>0.44925816023738874</v>
      </c>
      <c r="F14" s="54">
        <f t="shared" si="1"/>
        <v>0.44195953141640043</v>
      </c>
      <c r="G14" s="54">
        <f t="shared" si="1"/>
        <v>0.44705882352941179</v>
      </c>
      <c r="H14" s="54">
        <f t="shared" si="1"/>
        <v>0.44444444444444442</v>
      </c>
    </row>
    <row r="39" spans="2:4" ht="13.5" hidden="1" x14ac:dyDescent="0.35"/>
    <row r="40" spans="2:4" ht="14.25" hidden="1" x14ac:dyDescent="0.45">
      <c r="C40" s="55" t="str">
        <f>C11</f>
        <v>Sales</v>
      </c>
      <c r="D40" s="55" t="str">
        <f>C14</f>
        <v>Gross Profit Margin</v>
      </c>
    </row>
    <row r="41" spans="2:4" ht="16.899999999999999" hidden="1" x14ac:dyDescent="0.5">
      <c r="B41" s="59" t="s">
        <v>71</v>
      </c>
      <c r="C41" s="53">
        <v>1505000</v>
      </c>
      <c r="D41" s="56">
        <v>0.43920265780730899</v>
      </c>
    </row>
    <row r="42" spans="2:4" ht="16.899999999999999" hidden="1" x14ac:dyDescent="0.5">
      <c r="B42" s="59" t="s">
        <v>72</v>
      </c>
      <c r="C42" s="53">
        <v>1685000</v>
      </c>
      <c r="D42" s="56">
        <v>0.44925816023738874</v>
      </c>
    </row>
    <row r="43" spans="2:4" ht="16.899999999999999" hidden="1" x14ac:dyDescent="0.5">
      <c r="B43" s="59" t="s">
        <v>73</v>
      </c>
      <c r="C43" s="53">
        <v>1878000</v>
      </c>
      <c r="D43" s="56">
        <v>0.44195953141640043</v>
      </c>
    </row>
    <row r="44" spans="2:4" ht="16.899999999999999" hidden="1" x14ac:dyDescent="0.5">
      <c r="B44" s="59" t="s">
        <v>14</v>
      </c>
      <c r="C44" s="53">
        <v>2040000</v>
      </c>
      <c r="D44" s="56">
        <v>0.44705882352941179</v>
      </c>
    </row>
    <row r="45" spans="2:4" ht="16.899999999999999" hidden="1" x14ac:dyDescent="0.5">
      <c r="B45" s="59" t="s">
        <v>15</v>
      </c>
      <c r="C45" s="53">
        <v>2250000</v>
      </c>
      <c r="D45" s="56">
        <v>0.44444444444444442</v>
      </c>
    </row>
    <row r="46" spans="2:4" ht="13.5" hidden="1" x14ac:dyDescent="0.35"/>
    <row r="47" spans="2:4" ht="13.5" hidden="1" x14ac:dyDescent="0.35"/>
  </sheetData>
  <mergeCells count="3">
    <mergeCell ref="A1:W1"/>
    <mergeCell ref="B4:J4"/>
    <mergeCell ref="B5:J5"/>
  </mergeCells>
  <hyperlinks>
    <hyperlink ref="A1" r:id="rId1" xr:uid="{39B3B996-DF31-4BF3-962B-A03DC4F6323E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44"/>
  <sheetViews>
    <sheetView workbookViewId="0">
      <pane ySplit="1" topLeftCell="A2" activePane="bottomLeft" state="frozen"/>
      <selection pane="bottomLeft" activeCell="A2" sqref="A2"/>
    </sheetView>
  </sheetViews>
  <sheetFormatPr defaultColWidth="12.625" defaultRowHeight="15" customHeight="1" x14ac:dyDescent="0.35"/>
  <cols>
    <col min="3" max="3" width="52.375" customWidth="1"/>
    <col min="4" max="4" width="16" customWidth="1"/>
  </cols>
  <sheetData>
    <row r="1" spans="1:25" ht="40.5" customHeight="1" x14ac:dyDescent="0.35">
      <c r="A1" s="162" t="s">
        <v>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4" spans="1:25" ht="31.5" customHeight="1" x14ac:dyDescent="0.35">
      <c r="B4" s="126" t="s">
        <v>0</v>
      </c>
      <c r="C4" s="127"/>
      <c r="D4" s="127"/>
      <c r="E4" s="127"/>
      <c r="F4" s="127"/>
      <c r="G4" s="127"/>
      <c r="H4" s="128"/>
    </row>
    <row r="5" spans="1:25" ht="14.25" x14ac:dyDescent="0.45">
      <c r="A5" s="1"/>
      <c r="B5" s="2"/>
      <c r="C5" s="2"/>
      <c r="D5" s="2"/>
      <c r="E5" s="1"/>
      <c r="F5" s="1"/>
      <c r="G5" s="1"/>
      <c r="H5" s="1"/>
    </row>
    <row r="6" spans="1:25" ht="19.5" customHeight="1" x14ac:dyDescent="0.45">
      <c r="A6" s="1"/>
      <c r="B6" s="1"/>
      <c r="C6" s="1"/>
      <c r="D6" s="1"/>
      <c r="E6" s="1"/>
      <c r="F6" s="1"/>
      <c r="G6" s="1"/>
      <c r="H6" s="1"/>
    </row>
    <row r="7" spans="1:25" ht="25.5" customHeight="1" x14ac:dyDescent="0.45">
      <c r="A7" s="1"/>
      <c r="B7" s="131" t="s">
        <v>1</v>
      </c>
      <c r="C7" s="125"/>
      <c r="D7" s="125"/>
      <c r="E7" s="125"/>
      <c r="F7" s="125"/>
      <c r="G7" s="125"/>
      <c r="H7" s="125"/>
    </row>
    <row r="8" spans="1:25" ht="23.25" x14ac:dyDescent="0.7">
      <c r="A8" s="1"/>
      <c r="B8" s="130" t="s">
        <v>2</v>
      </c>
      <c r="C8" s="125"/>
      <c r="D8" s="125"/>
      <c r="E8" s="125"/>
      <c r="F8" s="125"/>
      <c r="G8" s="125"/>
      <c r="H8" s="125"/>
    </row>
    <row r="9" spans="1:25" ht="23.25" x14ac:dyDescent="0.7">
      <c r="A9" s="1"/>
      <c r="B9" s="130" t="s">
        <v>3</v>
      </c>
      <c r="C9" s="125"/>
      <c r="D9" s="125"/>
      <c r="E9" s="125"/>
      <c r="F9" s="125"/>
      <c r="G9" s="125"/>
      <c r="H9" s="125"/>
    </row>
    <row r="10" spans="1:25" ht="23.25" x14ac:dyDescent="0.7">
      <c r="A10" s="1"/>
      <c r="B10" s="130" t="s">
        <v>4</v>
      </c>
      <c r="C10" s="125"/>
      <c r="D10" s="125"/>
      <c r="E10" s="125"/>
      <c r="F10" s="125"/>
      <c r="G10" s="125"/>
      <c r="H10" s="125"/>
    </row>
    <row r="11" spans="1:25" ht="23.25" x14ac:dyDescent="0.7">
      <c r="A11" s="1"/>
      <c r="B11" s="130" t="s">
        <v>5</v>
      </c>
      <c r="C11" s="125"/>
      <c r="D11" s="125"/>
      <c r="E11" s="125"/>
      <c r="F11" s="125"/>
      <c r="G11" s="125"/>
      <c r="H11" s="125"/>
    </row>
    <row r="12" spans="1:25" ht="23.25" x14ac:dyDescent="0.7">
      <c r="A12" s="1"/>
      <c r="B12" s="130" t="s">
        <v>6</v>
      </c>
      <c r="C12" s="125"/>
      <c r="D12" s="125"/>
      <c r="E12" s="125"/>
      <c r="F12" s="125"/>
      <c r="G12" s="125"/>
      <c r="H12" s="125"/>
    </row>
    <row r="13" spans="1:25" ht="23.25" x14ac:dyDescent="0.7">
      <c r="A13" s="1"/>
      <c r="B13" s="130" t="s">
        <v>7</v>
      </c>
      <c r="C13" s="125"/>
      <c r="D13" s="125"/>
      <c r="E13" s="125"/>
      <c r="F13" s="125"/>
      <c r="G13" s="125"/>
      <c r="H13" s="125"/>
      <c r="I13" s="3"/>
    </row>
    <row r="14" spans="1:25" ht="23.25" x14ac:dyDescent="0.7">
      <c r="A14" s="1"/>
      <c r="B14" s="130" t="s">
        <v>8</v>
      </c>
      <c r="C14" s="125"/>
      <c r="D14" s="125"/>
      <c r="E14" s="125"/>
      <c r="F14" s="125"/>
      <c r="G14" s="125"/>
      <c r="H14" s="125"/>
      <c r="I14" s="3"/>
    </row>
    <row r="15" spans="1:25" ht="14.25" x14ac:dyDescent="0.45">
      <c r="A15" s="1"/>
      <c r="B15" s="2"/>
      <c r="C15" s="2"/>
      <c r="D15" s="2"/>
      <c r="E15" s="1"/>
      <c r="F15" s="1"/>
      <c r="G15" s="1"/>
      <c r="H15" s="1"/>
    </row>
    <row r="16" spans="1:25" ht="14.25" x14ac:dyDescent="0.45">
      <c r="A16" s="1"/>
      <c r="B16" s="2"/>
      <c r="C16" s="2"/>
      <c r="D16" s="2"/>
      <c r="E16" s="1"/>
      <c r="F16" s="1"/>
      <c r="G16" s="1"/>
      <c r="H16" s="1"/>
    </row>
    <row r="17" spans="1:8" ht="14.25" x14ac:dyDescent="0.45">
      <c r="A17" s="1"/>
      <c r="B17" s="1"/>
      <c r="C17" s="1"/>
      <c r="D17" s="1"/>
      <c r="E17" s="1"/>
      <c r="F17" s="1"/>
      <c r="G17" s="1"/>
      <c r="H17" s="1"/>
    </row>
    <row r="18" spans="1:8" ht="14.25" x14ac:dyDescent="0.45">
      <c r="A18" s="1"/>
      <c r="B18" s="1"/>
      <c r="C18" s="1"/>
      <c r="D18" s="1"/>
      <c r="E18" s="1"/>
      <c r="F18" s="1"/>
      <c r="G18" s="1"/>
      <c r="H18" s="1"/>
    </row>
    <row r="19" spans="1:8" ht="14.25" x14ac:dyDescent="0.45">
      <c r="A19" s="1"/>
      <c r="B19" s="1"/>
      <c r="C19" s="1"/>
      <c r="D19" s="1"/>
      <c r="E19" s="1"/>
      <c r="F19" s="1"/>
      <c r="G19" s="1"/>
      <c r="H19" s="1"/>
    </row>
    <row r="20" spans="1:8" ht="14.25" x14ac:dyDescent="0.45">
      <c r="A20" s="1"/>
      <c r="B20" s="1"/>
      <c r="C20" s="1"/>
      <c r="D20" s="1"/>
      <c r="E20" s="1"/>
      <c r="F20" s="1"/>
      <c r="G20" s="1"/>
      <c r="H20" s="1"/>
    </row>
    <row r="21" spans="1:8" ht="14.25" x14ac:dyDescent="0.45">
      <c r="A21" s="1"/>
      <c r="B21" s="1"/>
      <c r="C21" s="1"/>
      <c r="D21" s="1"/>
      <c r="E21" s="1"/>
      <c r="F21" s="1"/>
      <c r="G21" s="1"/>
      <c r="H21" s="1"/>
    </row>
    <row r="22" spans="1:8" ht="14.25" x14ac:dyDescent="0.45">
      <c r="A22" s="1"/>
      <c r="B22" s="1"/>
      <c r="C22" s="1"/>
      <c r="D22" s="1"/>
      <c r="E22" s="1"/>
      <c r="F22" s="1"/>
      <c r="G22" s="1"/>
      <c r="H22" s="1"/>
    </row>
    <row r="23" spans="1:8" ht="14.25" x14ac:dyDescent="0.45">
      <c r="A23" s="1"/>
      <c r="B23" s="1"/>
      <c r="C23" s="1"/>
      <c r="D23" s="1"/>
      <c r="E23" s="1"/>
      <c r="F23" s="1"/>
      <c r="G23" s="1"/>
      <c r="H23" s="1"/>
    </row>
    <row r="24" spans="1:8" ht="14.25" x14ac:dyDescent="0.45">
      <c r="A24" s="1"/>
      <c r="B24" s="1"/>
      <c r="C24" s="1"/>
      <c r="D24" s="1"/>
      <c r="E24" s="1"/>
      <c r="F24" s="1"/>
      <c r="G24" s="1"/>
      <c r="H24" s="1"/>
    </row>
    <row r="25" spans="1:8" ht="14.25" x14ac:dyDescent="0.45">
      <c r="A25" s="1"/>
      <c r="B25" s="1"/>
      <c r="C25" s="1"/>
      <c r="D25" s="1"/>
      <c r="E25" s="1"/>
      <c r="F25" s="1"/>
      <c r="G25" s="1"/>
      <c r="H25" s="1"/>
    </row>
    <row r="26" spans="1:8" ht="14.25" x14ac:dyDescent="0.45">
      <c r="A26" s="1"/>
      <c r="B26" s="1"/>
      <c r="C26" s="1"/>
      <c r="D26" s="1"/>
      <c r="E26" s="1"/>
      <c r="F26" s="1"/>
      <c r="G26" s="1"/>
      <c r="H26" s="1"/>
    </row>
    <row r="27" spans="1:8" ht="14.25" x14ac:dyDescent="0.45">
      <c r="A27" s="1"/>
      <c r="B27" s="1"/>
      <c r="C27" s="1"/>
      <c r="D27" s="1"/>
      <c r="E27" s="1"/>
      <c r="F27" s="1"/>
      <c r="G27" s="1"/>
      <c r="H27" s="1"/>
    </row>
    <row r="28" spans="1:8" ht="14.25" x14ac:dyDescent="0.45">
      <c r="A28" s="1"/>
      <c r="B28" s="1"/>
      <c r="C28" s="1"/>
      <c r="D28" s="1"/>
      <c r="E28" s="1"/>
      <c r="F28" s="1"/>
      <c r="G28" s="1"/>
      <c r="H28" s="1"/>
    </row>
    <row r="29" spans="1:8" ht="14.25" x14ac:dyDescent="0.45">
      <c r="A29" s="1"/>
      <c r="B29" s="1"/>
      <c r="C29" s="1"/>
      <c r="D29" s="1"/>
      <c r="E29" s="1"/>
      <c r="F29" s="1"/>
      <c r="G29" s="1"/>
      <c r="H29" s="1"/>
    </row>
    <row r="30" spans="1:8" ht="14.25" x14ac:dyDescent="0.45">
      <c r="A30" s="1"/>
      <c r="B30" s="1"/>
      <c r="C30" s="1"/>
      <c r="D30" s="1"/>
      <c r="E30" s="1"/>
      <c r="F30" s="1"/>
      <c r="G30" s="1"/>
      <c r="H30" s="1"/>
    </row>
    <row r="31" spans="1:8" ht="14.25" x14ac:dyDescent="0.45">
      <c r="A31" s="1"/>
      <c r="B31" s="1"/>
      <c r="C31" s="1"/>
      <c r="D31" s="1"/>
      <c r="E31" s="1"/>
      <c r="F31" s="1"/>
      <c r="G31" s="1"/>
      <c r="H31" s="1"/>
    </row>
    <row r="32" spans="1:8" ht="14.25" x14ac:dyDescent="0.45">
      <c r="A32" s="1"/>
      <c r="B32" s="1"/>
      <c r="C32" s="1"/>
      <c r="D32" s="1"/>
      <c r="E32" s="1"/>
      <c r="F32" s="1"/>
      <c r="G32" s="1"/>
      <c r="H32" s="1"/>
    </row>
    <row r="33" spans="1:8" ht="14.25" x14ac:dyDescent="0.45">
      <c r="A33" s="1"/>
      <c r="B33" s="1"/>
      <c r="C33" s="1"/>
      <c r="D33" s="1"/>
      <c r="E33" s="1"/>
      <c r="F33" s="1"/>
      <c r="G33" s="1"/>
      <c r="H33" s="1"/>
    </row>
    <row r="34" spans="1:8" ht="14.25" x14ac:dyDescent="0.45">
      <c r="A34" s="1"/>
      <c r="B34" s="1"/>
      <c r="C34" s="1"/>
      <c r="D34" s="1"/>
      <c r="E34" s="1"/>
      <c r="F34" s="1"/>
      <c r="G34" s="1"/>
      <c r="H34" s="1"/>
    </row>
    <row r="35" spans="1:8" ht="14.25" x14ac:dyDescent="0.45">
      <c r="A35" s="1"/>
      <c r="B35" s="1"/>
      <c r="C35" s="1"/>
      <c r="D35" s="1"/>
      <c r="E35" s="1"/>
      <c r="F35" s="1"/>
      <c r="G35" s="1"/>
      <c r="H35" s="1"/>
    </row>
    <row r="36" spans="1:8" ht="14.25" x14ac:dyDescent="0.45">
      <c r="A36" s="1"/>
      <c r="B36" s="1"/>
      <c r="C36" s="1"/>
      <c r="D36" s="1"/>
      <c r="E36" s="1"/>
      <c r="F36" s="1"/>
      <c r="G36" s="1"/>
      <c r="H36" s="1"/>
    </row>
    <row r="37" spans="1:8" ht="14.25" x14ac:dyDescent="0.45">
      <c r="A37" s="1"/>
      <c r="B37" s="1"/>
      <c r="C37" s="1"/>
      <c r="D37" s="1"/>
      <c r="E37" s="1"/>
      <c r="F37" s="1"/>
      <c r="G37" s="1"/>
      <c r="H37" s="1"/>
    </row>
    <row r="38" spans="1:8" ht="14.25" x14ac:dyDescent="0.45">
      <c r="A38" s="1"/>
      <c r="B38" s="1"/>
      <c r="C38" s="1"/>
      <c r="D38" s="1"/>
      <c r="E38" s="1"/>
      <c r="F38" s="1"/>
      <c r="G38" s="1"/>
      <c r="H38" s="1"/>
    </row>
    <row r="39" spans="1:8" ht="14.25" x14ac:dyDescent="0.45">
      <c r="A39" s="1"/>
      <c r="B39" s="1"/>
      <c r="C39" s="1"/>
      <c r="D39" s="1"/>
      <c r="E39" s="1"/>
      <c r="F39" s="1"/>
      <c r="G39" s="1"/>
      <c r="H39" s="1"/>
    </row>
    <row r="40" spans="1:8" ht="14.25" x14ac:dyDescent="0.45">
      <c r="A40" s="1"/>
      <c r="B40" s="1"/>
      <c r="C40" s="1"/>
      <c r="D40" s="1"/>
      <c r="E40" s="1"/>
      <c r="F40" s="1"/>
      <c r="G40" s="1"/>
      <c r="H40" s="1"/>
    </row>
    <row r="41" spans="1:8" ht="14.25" x14ac:dyDescent="0.45">
      <c r="A41" s="1"/>
      <c r="B41" s="1"/>
      <c r="C41" s="1"/>
      <c r="D41" s="1"/>
      <c r="E41" s="1"/>
      <c r="F41" s="1"/>
      <c r="G41" s="1"/>
      <c r="H41" s="1"/>
    </row>
    <row r="42" spans="1:8" ht="14.25" x14ac:dyDescent="0.45">
      <c r="A42" s="1"/>
      <c r="B42" s="1"/>
      <c r="C42" s="1"/>
      <c r="D42" s="1"/>
      <c r="E42" s="1"/>
      <c r="F42" s="1"/>
      <c r="G42" s="1"/>
      <c r="H42" s="1"/>
    </row>
    <row r="43" spans="1:8" ht="14.25" x14ac:dyDescent="0.45">
      <c r="A43" s="1"/>
      <c r="B43" s="1"/>
      <c r="C43" s="1"/>
      <c r="D43" s="1"/>
      <c r="E43" s="1"/>
      <c r="F43" s="1"/>
      <c r="G43" s="1"/>
      <c r="H43" s="1"/>
    </row>
    <row r="44" spans="1:8" ht="14.25" x14ac:dyDescent="0.45">
      <c r="A44" s="1"/>
      <c r="B44" s="1"/>
      <c r="C44" s="1"/>
      <c r="D44" s="1"/>
      <c r="E44" s="1"/>
      <c r="F44" s="1"/>
      <c r="G44" s="1"/>
      <c r="H44" s="1"/>
    </row>
  </sheetData>
  <mergeCells count="10">
    <mergeCell ref="B12:H12"/>
    <mergeCell ref="B13:H13"/>
    <mergeCell ref="B14:H14"/>
    <mergeCell ref="A1:Y1"/>
    <mergeCell ref="B4:H4"/>
    <mergeCell ref="B7:H7"/>
    <mergeCell ref="B8:H8"/>
    <mergeCell ref="B9:H9"/>
    <mergeCell ref="B10:H10"/>
    <mergeCell ref="B11:H11"/>
  </mergeCells>
  <hyperlinks>
    <hyperlink ref="A1" r:id="rId1" display="For Additional Resources, you are welcome to visit our:_x000a_                                                      website: WWW.farhatlectures.com; Youtube Channel: Farhat's Accounting Lectures; Linkendin: Mansour Farhat; Instagram:Farhatlectures" xr:uid="{00000000-0004-0000-0000-000000000000}"/>
    <hyperlink ref="B8" location="Google_Sheet_Link_1890969014" display="Financial Statements" xr:uid="{00000000-0004-0000-0000-000001000000}"/>
    <hyperlink ref="B9" location="Google_Sheet_Link_119347324" display="Trend Analysis" xr:uid="{00000000-0004-0000-0000-000002000000}"/>
    <hyperlink ref="B10" location="Google_Sheet_Link_897214442" display="Liquidity Ratios" xr:uid="{00000000-0004-0000-0000-000003000000}"/>
    <hyperlink ref="B11" location="Google_Sheet_Link_965916208" display="Activity Ratios" xr:uid="{00000000-0004-0000-0000-000004000000}"/>
    <hyperlink ref="B12" location="Google_Sheet_Link_1853684852" display="Profitability Ratios" xr:uid="{00000000-0004-0000-0000-000005000000}"/>
    <hyperlink ref="B13" location="Google_Sheet_Link_1506521522" display="Solvency Ratios" xr:uid="{00000000-0004-0000-0000-000006000000}"/>
    <hyperlink ref="B14" location="Google_Sheet_Link_1656292964" display="Investors' Ratios - Market Prospectus" xr:uid="{00000000-0004-0000-0000-000007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2"/>
  <sheetViews>
    <sheetView topLeftCell="H1" zoomScale="150" zoomScaleNormal="150" workbookViewId="0">
      <pane ySplit="4" topLeftCell="A5" activePane="bottomLeft" state="frozen"/>
      <selection pane="bottomLeft" activeCell="J12" sqref="J12"/>
    </sheetView>
  </sheetViews>
  <sheetFormatPr defaultColWidth="12.625" defaultRowHeight="15" customHeight="1" x14ac:dyDescent="0.35"/>
  <cols>
    <col min="1" max="1" width="7.625" customWidth="1"/>
    <col min="2" max="2" width="40.125" customWidth="1"/>
    <col min="3" max="4" width="10.375" customWidth="1"/>
    <col min="5" max="5" width="14.125" customWidth="1"/>
    <col min="6" max="6" width="16.75" customWidth="1"/>
    <col min="7" max="7" width="7.625" customWidth="1"/>
    <col min="8" max="8" width="40.25" customWidth="1"/>
    <col min="9" max="10" width="10.875" customWidth="1"/>
    <col min="11" max="11" width="14.125" customWidth="1"/>
    <col min="12" max="12" width="16.75" customWidth="1"/>
    <col min="13" max="25" width="7.625" customWidth="1"/>
  </cols>
  <sheetData>
    <row r="1" spans="1:25" ht="40.5" hidden="1" customHeight="1" x14ac:dyDescent="0.35">
      <c r="A1" s="124" t="s">
        <v>9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25" ht="14.25" customHeight="1" x14ac:dyDescent="0.35"/>
    <row r="3" spans="1:25" ht="14.25" customHeight="1" x14ac:dyDescent="0.35">
      <c r="B3" s="126" t="s">
        <v>10</v>
      </c>
      <c r="C3" s="127"/>
      <c r="D3" s="127"/>
      <c r="E3" s="127"/>
      <c r="F3" s="127"/>
      <c r="G3" s="127"/>
      <c r="H3" s="127"/>
      <c r="I3" s="127"/>
      <c r="J3" s="127"/>
      <c r="K3" s="127"/>
      <c r="L3" s="128"/>
    </row>
    <row r="4" spans="1:25" ht="14.25" customHeight="1" x14ac:dyDescent="0.65">
      <c r="B4" s="129" t="s">
        <v>11</v>
      </c>
      <c r="C4" s="125"/>
      <c r="D4" s="125"/>
      <c r="E4" s="125"/>
      <c r="F4" s="125"/>
      <c r="G4" s="125"/>
      <c r="H4" s="125"/>
      <c r="I4" s="125"/>
      <c r="J4" s="125"/>
      <c r="K4" s="125"/>
      <c r="L4" s="125"/>
    </row>
    <row r="5" spans="1:25" ht="14.25" customHeight="1" x14ac:dyDescent="0.65">
      <c r="B5" s="144"/>
      <c r="C5" s="125"/>
      <c r="D5" s="125"/>
      <c r="E5" s="125"/>
      <c r="F5" s="125"/>
    </row>
    <row r="6" spans="1:25" ht="10.5" customHeight="1" x14ac:dyDescent="0.65">
      <c r="B6" s="6"/>
      <c r="C6" s="6"/>
      <c r="D6" s="6"/>
      <c r="E6" s="6"/>
      <c r="F6" s="6"/>
      <c r="H6" s="6"/>
      <c r="I6" s="6"/>
      <c r="J6" s="6"/>
      <c r="K6" s="6"/>
      <c r="L6" s="6"/>
    </row>
    <row r="7" spans="1:25" ht="49.5" customHeight="1" x14ac:dyDescent="0.35">
      <c r="B7" s="138" t="s">
        <v>12</v>
      </c>
      <c r="C7" s="139"/>
      <c r="D7" s="139"/>
      <c r="E7" s="139"/>
      <c r="F7" s="140"/>
      <c r="H7" s="138" t="s">
        <v>13</v>
      </c>
      <c r="I7" s="139"/>
      <c r="J7" s="139"/>
      <c r="K7" s="139"/>
      <c r="L7" s="140"/>
    </row>
    <row r="8" spans="1:25" ht="24" customHeight="1" x14ac:dyDescent="0.35">
      <c r="B8" s="141"/>
      <c r="C8" s="142"/>
      <c r="D8" s="142"/>
      <c r="E8" s="142"/>
      <c r="F8" s="143"/>
      <c r="H8" s="141"/>
      <c r="I8" s="142"/>
      <c r="J8" s="142"/>
      <c r="K8" s="142"/>
      <c r="L8" s="143"/>
    </row>
    <row r="9" spans="1:25" ht="14.25" customHeight="1" x14ac:dyDescent="0.5">
      <c r="B9" s="134"/>
      <c r="C9" s="132" t="s">
        <v>14</v>
      </c>
      <c r="D9" s="132" t="s">
        <v>15</v>
      </c>
      <c r="E9" s="7" t="s">
        <v>16</v>
      </c>
      <c r="F9" s="7" t="s">
        <v>17</v>
      </c>
      <c r="G9" s="8"/>
      <c r="H9" s="134"/>
      <c r="I9" s="132" t="s">
        <v>14</v>
      </c>
      <c r="J9" s="132" t="s">
        <v>15</v>
      </c>
      <c r="K9" s="7" t="s">
        <v>16</v>
      </c>
      <c r="L9" s="7" t="s">
        <v>17</v>
      </c>
    </row>
    <row r="10" spans="1:25" ht="16.5" customHeight="1" x14ac:dyDescent="0.5">
      <c r="B10" s="133"/>
      <c r="C10" s="133"/>
      <c r="D10" s="133"/>
      <c r="E10" s="9" t="s">
        <v>18</v>
      </c>
      <c r="F10" s="9" t="s">
        <v>19</v>
      </c>
      <c r="G10" s="8"/>
      <c r="H10" s="133"/>
      <c r="I10" s="133"/>
      <c r="J10" s="133"/>
      <c r="K10" s="9" t="s">
        <v>18</v>
      </c>
      <c r="L10" s="9" t="s">
        <v>19</v>
      </c>
    </row>
    <row r="11" spans="1:25" ht="14.25" customHeight="1" x14ac:dyDescent="0.5">
      <c r="B11" s="10" t="s">
        <v>20</v>
      </c>
      <c r="C11" s="11"/>
      <c r="D11" s="11"/>
      <c r="E11" s="11"/>
      <c r="F11" s="11"/>
      <c r="G11" s="8"/>
      <c r="H11" s="12" t="s">
        <v>21</v>
      </c>
      <c r="I11" s="13">
        <f>2040000</f>
        <v>2040000</v>
      </c>
      <c r="J11" s="13">
        <f>2250000</f>
        <v>2250000</v>
      </c>
      <c r="K11" s="13">
        <f t="shared" ref="K11:K21" si="0">J11-I11</f>
        <v>210000</v>
      </c>
      <c r="L11" s="46">
        <f>K11/I11*100%</f>
        <v>0.10294117647058823</v>
      </c>
    </row>
    <row r="12" spans="1:25" ht="14.25" customHeight="1" x14ac:dyDescent="0.5">
      <c r="B12" s="12" t="s">
        <v>22</v>
      </c>
      <c r="C12" s="13">
        <v>42000</v>
      </c>
      <c r="D12" s="13">
        <v>62500</v>
      </c>
      <c r="E12" s="13">
        <f t="shared" ref="E12:E18" si="1">D12-C12</f>
        <v>20500</v>
      </c>
      <c r="F12" s="14">
        <f t="shared" ref="F12:F18" si="2">D12/C12-1</f>
        <v>0.48809523809523814</v>
      </c>
      <c r="G12" s="8"/>
      <c r="H12" s="12" t="s">
        <v>23</v>
      </c>
      <c r="I12" s="15">
        <v>1128000</v>
      </c>
      <c r="J12" s="15">
        <v>1250000</v>
      </c>
      <c r="K12" s="15">
        <f t="shared" si="0"/>
        <v>122000</v>
      </c>
      <c r="L12" s="46">
        <f t="shared" ref="L12:L21" si="3">K12/I12*100%</f>
        <v>0.10815602836879433</v>
      </c>
    </row>
    <row r="13" spans="1:25" ht="14.25" customHeight="1" x14ac:dyDescent="0.5">
      <c r="B13" s="12" t="s">
        <v>24</v>
      </c>
      <c r="C13" s="13">
        <v>78000</v>
      </c>
      <c r="D13" s="15">
        <v>69250</v>
      </c>
      <c r="E13" s="15">
        <f t="shared" si="1"/>
        <v>-8750</v>
      </c>
      <c r="F13" s="14">
        <f t="shared" si="2"/>
        <v>-0.11217948717948723</v>
      </c>
      <c r="G13" s="8"/>
      <c r="H13" s="10" t="s">
        <v>25</v>
      </c>
      <c r="I13" s="17">
        <f t="shared" ref="I13:J13" si="4">I11-I12</f>
        <v>912000</v>
      </c>
      <c r="J13" s="17">
        <f t="shared" si="4"/>
        <v>1000000</v>
      </c>
      <c r="K13" s="15">
        <f t="shared" si="0"/>
        <v>88000</v>
      </c>
      <c r="L13" s="46">
        <f t="shared" si="3"/>
        <v>9.6491228070175433E-2</v>
      </c>
    </row>
    <row r="14" spans="1:25" ht="14.25" customHeight="1" x14ac:dyDescent="0.5">
      <c r="B14" s="12" t="s">
        <v>26</v>
      </c>
      <c r="C14" s="13">
        <v>510000</v>
      </c>
      <c r="D14" s="13">
        <v>425000</v>
      </c>
      <c r="E14" s="15">
        <f t="shared" si="1"/>
        <v>-85000</v>
      </c>
      <c r="F14" s="14">
        <f t="shared" si="2"/>
        <v>-0.16666666666666663</v>
      </c>
      <c r="G14" s="8"/>
      <c r="H14" s="12" t="s">
        <v>27</v>
      </c>
      <c r="I14" s="15">
        <v>172000</v>
      </c>
      <c r="J14" s="15">
        <v>180000</v>
      </c>
      <c r="K14" s="15">
        <f t="shared" si="0"/>
        <v>8000</v>
      </c>
      <c r="L14" s="46">
        <f t="shared" si="3"/>
        <v>4.6511627906976744E-2</v>
      </c>
    </row>
    <row r="15" spans="1:25" ht="14.25" customHeight="1" x14ac:dyDescent="0.5">
      <c r="B15" s="12" t="s">
        <v>28</v>
      </c>
      <c r="C15" s="16">
        <v>-42000</v>
      </c>
      <c r="D15" s="19">
        <v>-41000</v>
      </c>
      <c r="E15" s="15">
        <f t="shared" si="1"/>
        <v>1000</v>
      </c>
      <c r="F15" s="14">
        <f t="shared" si="2"/>
        <v>-2.3809523809523836E-2</v>
      </c>
      <c r="G15" s="8"/>
      <c r="H15" s="12" t="s">
        <v>29</v>
      </c>
      <c r="I15" s="15">
        <v>215000</v>
      </c>
      <c r="J15" s="15">
        <v>175000</v>
      </c>
      <c r="K15" s="15">
        <f t="shared" si="0"/>
        <v>-40000</v>
      </c>
      <c r="L15" s="46">
        <f t="shared" si="3"/>
        <v>-0.18604651162790697</v>
      </c>
    </row>
    <row r="16" spans="1:25" ht="14.25" customHeight="1" x14ac:dyDescent="0.5">
      <c r="B16" s="12" t="s">
        <v>30</v>
      </c>
      <c r="C16" s="13">
        <v>281675</v>
      </c>
      <c r="D16" s="13">
        <v>321000</v>
      </c>
      <c r="E16" s="15">
        <f t="shared" si="1"/>
        <v>39325</v>
      </c>
      <c r="F16" s="14">
        <f t="shared" si="2"/>
        <v>0.13961125410490816</v>
      </c>
      <c r="G16" s="8"/>
      <c r="H16" s="20" t="s">
        <v>31</v>
      </c>
      <c r="I16" s="15">
        <v>30000</v>
      </c>
      <c r="J16" s="15">
        <v>75000</v>
      </c>
      <c r="K16" s="15">
        <f t="shared" si="0"/>
        <v>45000</v>
      </c>
      <c r="L16" s="46">
        <f t="shared" si="3"/>
        <v>1.5</v>
      </c>
    </row>
    <row r="17" spans="2:12" ht="14.25" customHeight="1" x14ac:dyDescent="0.5">
      <c r="B17" s="12" t="s">
        <v>32</v>
      </c>
      <c r="C17" s="15">
        <v>7200</v>
      </c>
      <c r="D17" s="15">
        <v>3000</v>
      </c>
      <c r="E17" s="15">
        <f t="shared" si="1"/>
        <v>-4200</v>
      </c>
      <c r="F17" s="14">
        <f t="shared" si="2"/>
        <v>-0.58333333333333326</v>
      </c>
      <c r="G17" s="8"/>
      <c r="H17" s="21" t="s">
        <v>33</v>
      </c>
      <c r="I17" s="17">
        <f t="shared" ref="I17:J17" si="5">I13-I14-I15-I16</f>
        <v>495000</v>
      </c>
      <c r="J17" s="17">
        <f t="shared" si="5"/>
        <v>570000</v>
      </c>
      <c r="K17" s="15">
        <f t="shared" si="0"/>
        <v>75000</v>
      </c>
      <c r="L17" s="46">
        <f t="shared" si="3"/>
        <v>0.15151515151515152</v>
      </c>
    </row>
    <row r="18" spans="2:12" ht="14.25" customHeight="1" x14ac:dyDescent="0.5">
      <c r="B18" s="10" t="s">
        <v>34</v>
      </c>
      <c r="C18" s="17">
        <f t="shared" ref="C18:D18" si="6">SUM(C12:C17)</f>
        <v>876875</v>
      </c>
      <c r="D18" s="17">
        <f t="shared" si="6"/>
        <v>839750</v>
      </c>
      <c r="E18" s="15">
        <f t="shared" si="1"/>
        <v>-37125</v>
      </c>
      <c r="F18" s="14">
        <f t="shared" si="2"/>
        <v>-4.2337847469707812E-2</v>
      </c>
      <c r="G18" s="8"/>
      <c r="H18" s="12" t="s">
        <v>35</v>
      </c>
      <c r="I18" s="15">
        <v>62000</v>
      </c>
      <c r="J18" s="15">
        <v>65000</v>
      </c>
      <c r="K18" s="15">
        <f t="shared" si="0"/>
        <v>3000</v>
      </c>
      <c r="L18" s="46">
        <f t="shared" si="3"/>
        <v>4.8387096774193547E-2</v>
      </c>
    </row>
    <row r="19" spans="2:12" ht="14.25" customHeight="1" x14ac:dyDescent="0.5">
      <c r="B19" s="10" t="s">
        <v>36</v>
      </c>
      <c r="C19" s="11"/>
      <c r="D19" s="11"/>
      <c r="E19" s="15"/>
      <c r="F19" s="14"/>
      <c r="G19" s="8"/>
      <c r="H19" s="10" t="s">
        <v>37</v>
      </c>
      <c r="I19" s="17">
        <f t="shared" ref="I19:J19" si="7">I17-I18</f>
        <v>433000</v>
      </c>
      <c r="J19" s="17">
        <f t="shared" si="7"/>
        <v>505000</v>
      </c>
      <c r="K19" s="15">
        <f t="shared" si="0"/>
        <v>72000</v>
      </c>
      <c r="L19" s="46">
        <f t="shared" si="3"/>
        <v>0.16628175519630484</v>
      </c>
    </row>
    <row r="20" spans="2:12" ht="14.25" customHeight="1" x14ac:dyDescent="0.5">
      <c r="B20" s="12" t="s">
        <v>38</v>
      </c>
      <c r="C20" s="13">
        <v>2160000</v>
      </c>
      <c r="D20" s="13">
        <v>2375000</v>
      </c>
      <c r="E20" s="15">
        <f t="shared" ref="E20:E24" si="8">D20-C20</f>
        <v>215000</v>
      </c>
      <c r="F20" s="14">
        <f t="shared" ref="F20:F24" si="9">D20/C20-1</f>
        <v>9.9537037037036979E-2</v>
      </c>
      <c r="G20" s="8"/>
      <c r="H20" s="12" t="s">
        <v>39</v>
      </c>
      <c r="I20" s="13">
        <f>(I19*0.21)</f>
        <v>90930</v>
      </c>
      <c r="J20" s="13">
        <f>J19*0.21</f>
        <v>106050</v>
      </c>
      <c r="K20" s="15">
        <f t="shared" si="0"/>
        <v>15120</v>
      </c>
      <c r="L20" s="46">
        <f t="shared" si="3"/>
        <v>0.16628175519630484</v>
      </c>
    </row>
    <row r="21" spans="2:12" ht="14.25" customHeight="1" x14ac:dyDescent="0.5">
      <c r="B21" s="12" t="s">
        <v>40</v>
      </c>
      <c r="C21" s="16">
        <v>-180000</v>
      </c>
      <c r="D21" s="16">
        <v>-225000</v>
      </c>
      <c r="E21" s="15">
        <f t="shared" si="8"/>
        <v>-45000</v>
      </c>
      <c r="F21" s="14">
        <f t="shared" si="9"/>
        <v>0.25</v>
      </c>
      <c r="G21" s="22"/>
      <c r="H21" s="23" t="s">
        <v>41</v>
      </c>
      <c r="I21" s="24">
        <f t="shared" ref="I21:J21" si="10">I19-I20</f>
        <v>342070</v>
      </c>
      <c r="J21" s="24">
        <f t="shared" si="10"/>
        <v>398950</v>
      </c>
      <c r="K21" s="15">
        <f t="shared" si="0"/>
        <v>56880</v>
      </c>
      <c r="L21" s="46">
        <f t="shared" si="3"/>
        <v>0.16628175519630484</v>
      </c>
    </row>
    <row r="22" spans="2:12" ht="14.25" customHeight="1" x14ac:dyDescent="0.5">
      <c r="B22" s="12" t="s">
        <v>42</v>
      </c>
      <c r="C22" s="13">
        <v>42000</v>
      </c>
      <c r="D22" s="13">
        <v>37500</v>
      </c>
      <c r="E22" s="15">
        <f t="shared" si="8"/>
        <v>-4500</v>
      </c>
      <c r="F22" s="14">
        <f t="shared" si="9"/>
        <v>-0.1071428571428571</v>
      </c>
      <c r="G22" s="8"/>
      <c r="H22" s="25"/>
      <c r="I22" s="26"/>
      <c r="J22" s="26"/>
      <c r="K22" s="27"/>
      <c r="L22" s="28"/>
    </row>
    <row r="23" spans="2:12" ht="14.25" customHeight="1" x14ac:dyDescent="0.5">
      <c r="B23" s="10" t="s">
        <v>43</v>
      </c>
      <c r="C23" s="17">
        <f t="shared" ref="C23:D23" si="11">SUM(C20:C22)</f>
        <v>2022000</v>
      </c>
      <c r="D23" s="17">
        <f t="shared" si="11"/>
        <v>2187500</v>
      </c>
      <c r="E23" s="17">
        <f t="shared" si="8"/>
        <v>165500</v>
      </c>
      <c r="F23" s="14">
        <f>D23/C23-1</f>
        <v>8.1849653808110823E-2</v>
      </c>
      <c r="G23" s="8"/>
      <c r="H23" s="29"/>
      <c r="I23" s="30"/>
      <c r="J23" s="30"/>
      <c r="K23" s="30"/>
      <c r="L23" s="31"/>
    </row>
    <row r="24" spans="2:12" ht="14.25" customHeight="1" x14ac:dyDescent="0.5">
      <c r="B24" s="10" t="s">
        <v>44</v>
      </c>
      <c r="C24" s="17">
        <f t="shared" ref="C24:D24" si="12">C18+C23</f>
        <v>2898875</v>
      </c>
      <c r="D24" s="17">
        <f t="shared" si="12"/>
        <v>3027250</v>
      </c>
      <c r="E24" s="17">
        <f t="shared" si="8"/>
        <v>128375</v>
      </c>
      <c r="F24" s="14">
        <f t="shared" si="9"/>
        <v>4.4284420680436476E-2</v>
      </c>
      <c r="G24" s="8"/>
      <c r="H24" s="29"/>
      <c r="I24" s="30"/>
      <c r="J24" s="30"/>
      <c r="K24" s="30"/>
      <c r="L24" s="31"/>
    </row>
    <row r="25" spans="2:12" ht="14.25" customHeight="1" x14ac:dyDescent="0.5">
      <c r="B25" s="8"/>
      <c r="C25" s="8"/>
      <c r="D25" s="8"/>
      <c r="E25" s="8"/>
      <c r="F25" s="8"/>
      <c r="G25" s="8"/>
      <c r="H25" s="32" t="s">
        <v>45</v>
      </c>
      <c r="I25" s="33">
        <v>1000000</v>
      </c>
      <c r="J25" t="s">
        <v>156</v>
      </c>
      <c r="K25" s="22"/>
      <c r="L25" s="22"/>
    </row>
    <row r="26" spans="2:12" ht="14.25" customHeight="1" x14ac:dyDescent="0.5">
      <c r="B26" s="22">
        <f>C43-C24</f>
        <v>0</v>
      </c>
      <c r="C26" s="8"/>
      <c r="D26" s="22">
        <f>D43-D24</f>
        <v>0</v>
      </c>
      <c r="E26" s="8"/>
      <c r="F26" s="8"/>
      <c r="G26" s="8"/>
      <c r="H26" s="32" t="s">
        <v>46</v>
      </c>
      <c r="I26" s="34">
        <v>0.15</v>
      </c>
      <c r="J26" s="35"/>
      <c r="L26" s="22"/>
    </row>
    <row r="27" spans="2:12" ht="18" customHeight="1" x14ac:dyDescent="0.5">
      <c r="B27" s="134"/>
      <c r="C27" s="7" t="s">
        <v>14</v>
      </c>
      <c r="D27" s="7" t="s">
        <v>15</v>
      </c>
      <c r="E27" s="7" t="s">
        <v>16</v>
      </c>
      <c r="F27" s="7" t="s">
        <v>17</v>
      </c>
      <c r="G27" s="8"/>
      <c r="H27" s="36" t="s">
        <v>47</v>
      </c>
      <c r="I27" s="37">
        <f>I25*I26</f>
        <v>150000</v>
      </c>
      <c r="J27" s="37"/>
      <c r="K27" s="8"/>
      <c r="L27" s="8"/>
    </row>
    <row r="28" spans="2:12" ht="17.25" customHeight="1" x14ac:dyDescent="0.5">
      <c r="B28" s="133"/>
      <c r="C28" s="9" t="s">
        <v>48</v>
      </c>
      <c r="D28" s="9" t="s">
        <v>48</v>
      </c>
      <c r="E28" s="9" t="s">
        <v>18</v>
      </c>
      <c r="F28" s="9" t="s">
        <v>19</v>
      </c>
      <c r="G28" s="8"/>
      <c r="H28" s="135"/>
      <c r="I28" s="136"/>
      <c r="J28" s="137"/>
      <c r="K28" s="8"/>
      <c r="L28" s="8"/>
    </row>
    <row r="29" spans="2:12" ht="19.5" customHeight="1" x14ac:dyDescent="0.5">
      <c r="B29" s="10" t="s">
        <v>49</v>
      </c>
      <c r="C29" s="12"/>
      <c r="D29" s="12"/>
      <c r="E29" s="12"/>
      <c r="F29" s="12"/>
      <c r="G29" s="8"/>
      <c r="H29" s="125"/>
      <c r="I29" s="125"/>
      <c r="J29" s="125"/>
      <c r="K29" s="8"/>
      <c r="L29" s="8"/>
    </row>
    <row r="30" spans="2:12" ht="14.25" customHeight="1" x14ac:dyDescent="0.5">
      <c r="B30" s="12" t="s">
        <v>50</v>
      </c>
      <c r="C30" s="13">
        <v>150000</v>
      </c>
      <c r="D30" s="13">
        <v>171750</v>
      </c>
      <c r="E30" s="13">
        <f t="shared" ref="E30:E33" si="13">D30-C30</f>
        <v>21750</v>
      </c>
      <c r="F30" s="14">
        <f t="shared" ref="F30:F33" si="14">D30/C30-1</f>
        <v>0.14500000000000002</v>
      </c>
      <c r="G30" s="8"/>
      <c r="H30" s="36"/>
      <c r="I30" s="38"/>
      <c r="J30" s="39"/>
      <c r="K30" s="8"/>
      <c r="L30" s="8"/>
    </row>
    <row r="31" spans="2:12" ht="14.25" customHeight="1" x14ac:dyDescent="0.5">
      <c r="B31" s="12" t="s">
        <v>51</v>
      </c>
      <c r="C31" s="13">
        <v>450000</v>
      </c>
      <c r="D31" s="13">
        <v>419250</v>
      </c>
      <c r="E31" s="16">
        <f t="shared" si="13"/>
        <v>-30750</v>
      </c>
      <c r="F31" s="18">
        <f t="shared" si="14"/>
        <v>-6.8333333333333357E-2</v>
      </c>
      <c r="G31" s="8"/>
      <c r="H31" s="8"/>
      <c r="I31" s="8"/>
      <c r="J31" s="8"/>
      <c r="K31" s="8"/>
      <c r="L31" s="8"/>
    </row>
    <row r="32" spans="2:12" ht="14.25" customHeight="1" x14ac:dyDescent="0.5">
      <c r="B32" s="12" t="s">
        <v>52</v>
      </c>
      <c r="C32" s="13">
        <v>240000</v>
      </c>
      <c r="D32" s="13">
        <v>275000</v>
      </c>
      <c r="E32" s="13">
        <f t="shared" si="13"/>
        <v>35000</v>
      </c>
      <c r="F32" s="14">
        <f t="shared" si="14"/>
        <v>0.14583333333333326</v>
      </c>
      <c r="G32" s="8"/>
      <c r="H32" s="8"/>
      <c r="I32" s="8"/>
      <c r="J32" s="8"/>
      <c r="K32" s="8"/>
      <c r="L32" s="8"/>
    </row>
    <row r="33" spans="2:12" ht="14.25" customHeight="1" x14ac:dyDescent="0.5">
      <c r="B33" s="10" t="s">
        <v>53</v>
      </c>
      <c r="C33" s="17">
        <f t="shared" ref="C33:D33" si="15">SUM(C30:C32)</f>
        <v>840000</v>
      </c>
      <c r="D33" s="17">
        <f t="shared" si="15"/>
        <v>866000</v>
      </c>
      <c r="E33" s="40">
        <f t="shared" si="13"/>
        <v>26000</v>
      </c>
      <c r="F33" s="14">
        <f t="shared" si="14"/>
        <v>3.0952380952380842E-2</v>
      </c>
      <c r="G33" s="8"/>
      <c r="H33" s="8"/>
      <c r="I33" s="8"/>
      <c r="J33" s="8"/>
      <c r="K33" s="8"/>
      <c r="L33" s="8"/>
    </row>
    <row r="34" spans="2:12" ht="14.25" customHeight="1" x14ac:dyDescent="0.5">
      <c r="B34" s="10" t="s">
        <v>54</v>
      </c>
      <c r="C34" s="13"/>
      <c r="D34" s="13"/>
      <c r="E34" s="13"/>
      <c r="F34" s="14"/>
      <c r="G34" s="8"/>
      <c r="H34" s="8"/>
      <c r="I34" s="8"/>
      <c r="J34" s="8"/>
      <c r="K34" s="8"/>
      <c r="L34" s="8"/>
    </row>
    <row r="35" spans="2:12" ht="14.25" customHeight="1" x14ac:dyDescent="0.5">
      <c r="B35" s="12" t="s">
        <v>55</v>
      </c>
      <c r="C35" s="13">
        <v>720000</v>
      </c>
      <c r="D35" s="13">
        <v>707500</v>
      </c>
      <c r="E35" s="16">
        <f t="shared" ref="E35:E37" si="16">D35-C35</f>
        <v>-12500</v>
      </c>
      <c r="F35" s="18">
        <f t="shared" ref="F35:F37" si="17">D35/C35-1</f>
        <v>-1.736111111111116E-2</v>
      </c>
      <c r="G35" s="8"/>
      <c r="H35" s="8"/>
      <c r="I35" s="8"/>
      <c r="J35" s="8"/>
      <c r="K35" s="8"/>
      <c r="L35" s="8"/>
    </row>
    <row r="36" spans="2:12" ht="14.25" customHeight="1" x14ac:dyDescent="0.5">
      <c r="B36" s="10" t="s">
        <v>56</v>
      </c>
      <c r="C36" s="17">
        <f t="shared" ref="C36:D36" si="18">SUM(C35)</f>
        <v>720000</v>
      </c>
      <c r="D36" s="17">
        <f t="shared" si="18"/>
        <v>707500</v>
      </c>
      <c r="E36" s="16">
        <f t="shared" si="16"/>
        <v>-12500</v>
      </c>
      <c r="F36" s="18">
        <f t="shared" si="17"/>
        <v>-1.736111111111116E-2</v>
      </c>
      <c r="G36" s="8"/>
      <c r="H36" s="8"/>
      <c r="I36" s="8"/>
      <c r="J36" s="8"/>
      <c r="K36" s="8"/>
      <c r="L36" s="8"/>
    </row>
    <row r="37" spans="2:12" ht="14.25" customHeight="1" x14ac:dyDescent="0.5">
      <c r="B37" s="10" t="s">
        <v>57</v>
      </c>
      <c r="C37" s="17">
        <f t="shared" ref="C37:D37" si="19">C33+C36</f>
        <v>1560000</v>
      </c>
      <c r="D37" s="17">
        <f t="shared" si="19"/>
        <v>1573500</v>
      </c>
      <c r="E37" s="40">
        <f t="shared" si="16"/>
        <v>13500</v>
      </c>
      <c r="F37" s="14">
        <f t="shared" si="17"/>
        <v>8.6538461538461231E-3</v>
      </c>
      <c r="G37" s="8"/>
      <c r="H37" s="8"/>
      <c r="I37" s="8"/>
      <c r="J37" s="8"/>
      <c r="K37" s="8"/>
      <c r="L37" s="8"/>
    </row>
    <row r="38" spans="2:12" ht="14.25" customHeight="1" x14ac:dyDescent="0.5">
      <c r="B38" s="10" t="s">
        <v>58</v>
      </c>
      <c r="C38" s="13"/>
      <c r="D38" s="13"/>
      <c r="E38" s="13"/>
      <c r="F38" s="14"/>
      <c r="G38" s="8"/>
      <c r="H38" s="8"/>
      <c r="I38" s="8"/>
      <c r="J38" s="8"/>
      <c r="K38" s="8"/>
      <c r="L38" s="8"/>
    </row>
    <row r="39" spans="2:12" ht="18.75" customHeight="1" x14ac:dyDescent="0.5">
      <c r="B39" s="41" t="s">
        <v>59</v>
      </c>
      <c r="C39" s="13">
        <v>480000</v>
      </c>
      <c r="D39" s="13">
        <v>480000</v>
      </c>
      <c r="E39" s="13">
        <f t="shared" ref="E39:E43" si="20">D39-C39</f>
        <v>0</v>
      </c>
      <c r="F39" s="14">
        <f t="shared" ref="F39:F43" si="21">D39/C39-1</f>
        <v>0</v>
      </c>
      <c r="G39" s="8"/>
      <c r="H39" s="8"/>
      <c r="I39" s="8"/>
      <c r="J39" s="8"/>
      <c r="K39" s="8"/>
      <c r="L39" s="8"/>
    </row>
    <row r="40" spans="2:12" ht="14.25" customHeight="1" x14ac:dyDescent="0.5">
      <c r="B40" s="12" t="s">
        <v>60</v>
      </c>
      <c r="C40" s="13">
        <v>684000</v>
      </c>
      <c r="D40" s="13">
        <v>684000</v>
      </c>
      <c r="E40" s="13">
        <f t="shared" si="20"/>
        <v>0</v>
      </c>
      <c r="F40" s="14">
        <f t="shared" si="21"/>
        <v>0</v>
      </c>
      <c r="G40" s="8"/>
      <c r="H40" s="8"/>
      <c r="I40" s="8"/>
      <c r="J40" s="8"/>
      <c r="K40" s="8"/>
      <c r="L40" s="8"/>
    </row>
    <row r="41" spans="2:12" ht="14.25" customHeight="1" x14ac:dyDescent="0.5">
      <c r="B41" s="12" t="s">
        <v>61</v>
      </c>
      <c r="C41" s="13">
        <f>216000-41125</f>
        <v>174875</v>
      </c>
      <c r="D41" s="13">
        <f>343750-54000</f>
        <v>289750</v>
      </c>
      <c r="E41" s="13">
        <f t="shared" si="20"/>
        <v>114875</v>
      </c>
      <c r="F41" s="14">
        <f t="shared" si="21"/>
        <v>0.65689778413152244</v>
      </c>
      <c r="G41" s="8"/>
      <c r="H41" s="8"/>
      <c r="I41" s="8"/>
      <c r="J41" s="8"/>
      <c r="K41" s="8"/>
      <c r="L41" s="8"/>
    </row>
    <row r="42" spans="2:12" ht="14.25" customHeight="1" x14ac:dyDescent="0.5">
      <c r="B42" s="10" t="s">
        <v>62</v>
      </c>
      <c r="C42" s="17">
        <f t="shared" ref="C42:D42" si="22">SUM(C39:C41)</f>
        <v>1338875</v>
      </c>
      <c r="D42" s="17">
        <f t="shared" si="22"/>
        <v>1453750</v>
      </c>
      <c r="E42" s="17">
        <f t="shared" si="20"/>
        <v>114875</v>
      </c>
      <c r="F42" s="14">
        <f t="shared" si="21"/>
        <v>8.5799645224535537E-2</v>
      </c>
      <c r="G42" s="8"/>
      <c r="H42" s="8"/>
      <c r="I42" s="8"/>
      <c r="J42" s="8"/>
      <c r="K42" s="8"/>
      <c r="L42" s="8"/>
    </row>
    <row r="43" spans="2:12" ht="14.25" customHeight="1" x14ac:dyDescent="0.5">
      <c r="B43" s="10" t="s">
        <v>63</v>
      </c>
      <c r="C43" s="17">
        <f t="shared" ref="C43:D43" si="23">C42+C37</f>
        <v>2898875</v>
      </c>
      <c r="D43" s="17">
        <f t="shared" si="23"/>
        <v>3027250</v>
      </c>
      <c r="E43" s="17">
        <f t="shared" si="20"/>
        <v>128375</v>
      </c>
      <c r="F43" s="14">
        <f t="shared" si="21"/>
        <v>4.4284420680436476E-2</v>
      </c>
      <c r="G43" s="8"/>
      <c r="H43" s="8"/>
      <c r="I43" s="8"/>
      <c r="J43" s="8"/>
      <c r="K43" s="8"/>
      <c r="L43" s="8"/>
    </row>
    <row r="44" spans="2:12" ht="14.25" customHeight="1" x14ac:dyDescent="0.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2" ht="14.25" customHeight="1" x14ac:dyDescent="0.35"/>
    <row r="46" spans="2:12" ht="14.25" customHeight="1" x14ac:dyDescent="0.35">
      <c r="B46" s="138" t="s">
        <v>64</v>
      </c>
      <c r="C46" s="139"/>
      <c r="D46" s="139"/>
      <c r="E46" s="139"/>
      <c r="F46" s="140"/>
      <c r="H46" s="138" t="s">
        <v>65</v>
      </c>
      <c r="I46" s="139"/>
      <c r="J46" s="139"/>
      <c r="K46" s="139"/>
      <c r="L46" s="140"/>
    </row>
    <row r="47" spans="2:12" ht="14.25" customHeight="1" x14ac:dyDescent="0.35">
      <c r="B47" s="141"/>
      <c r="C47" s="142"/>
      <c r="D47" s="142"/>
      <c r="E47" s="142"/>
      <c r="F47" s="143"/>
      <c r="H47" s="141"/>
      <c r="I47" s="142"/>
      <c r="J47" s="142"/>
      <c r="K47" s="142"/>
      <c r="L47" s="143"/>
    </row>
    <row r="48" spans="2:12" ht="14.25" customHeight="1" x14ac:dyDescent="0.5">
      <c r="B48" s="134"/>
      <c r="C48" s="132" t="s">
        <v>14</v>
      </c>
      <c r="D48" s="132" t="s">
        <v>15</v>
      </c>
      <c r="E48" s="42" t="s">
        <v>66</v>
      </c>
      <c r="F48" s="7" t="s">
        <v>17</v>
      </c>
      <c r="H48" s="134"/>
      <c r="I48" s="132" t="s">
        <v>14</v>
      </c>
      <c r="J48" s="132" t="s">
        <v>15</v>
      </c>
      <c r="K48" s="7" t="s">
        <v>144</v>
      </c>
      <c r="L48" s="42" t="s">
        <v>144</v>
      </c>
    </row>
    <row r="49" spans="2:12" ht="14.25" customHeight="1" x14ac:dyDescent="0.5">
      <c r="B49" s="133"/>
      <c r="C49" s="133"/>
      <c r="D49" s="133"/>
      <c r="E49" s="43" t="s">
        <v>67</v>
      </c>
      <c r="F49" s="9" t="s">
        <v>19</v>
      </c>
      <c r="H49" s="133"/>
      <c r="I49" s="133"/>
      <c r="J49" s="133"/>
      <c r="K49" s="9" t="s">
        <v>14</v>
      </c>
      <c r="L49" s="43" t="s">
        <v>15</v>
      </c>
    </row>
    <row r="50" spans="2:12" ht="14.25" customHeight="1" x14ac:dyDescent="0.5">
      <c r="B50" s="10" t="s">
        <v>20</v>
      </c>
      <c r="C50" s="11"/>
      <c r="D50" s="11"/>
      <c r="E50" s="44" t="s">
        <v>14</v>
      </c>
      <c r="F50" s="11"/>
      <c r="H50" s="12" t="s">
        <v>21</v>
      </c>
      <c r="I50" s="13">
        <v>2040000</v>
      </c>
      <c r="J50" s="13">
        <v>2250000</v>
      </c>
      <c r="K50" s="45">
        <v>1</v>
      </c>
      <c r="L50" s="45">
        <v>1</v>
      </c>
    </row>
    <row r="51" spans="2:12" ht="14.25" customHeight="1" x14ac:dyDescent="0.5">
      <c r="B51" s="12" t="s">
        <v>22</v>
      </c>
      <c r="C51" s="13">
        <v>42000</v>
      </c>
      <c r="D51" s="13">
        <v>62500</v>
      </c>
      <c r="E51" s="46">
        <f t="shared" ref="E51:F51" si="24">C51/C$63</f>
        <v>1.4488379112586779E-2</v>
      </c>
      <c r="F51" s="46">
        <f t="shared" si="24"/>
        <v>2.064580064414898E-2</v>
      </c>
      <c r="H51" s="12" t="s">
        <v>23</v>
      </c>
      <c r="I51" s="15">
        <v>1128000</v>
      </c>
      <c r="J51" s="15">
        <v>1250000</v>
      </c>
      <c r="K51" s="46">
        <f t="shared" ref="K51:L51" si="25">I51/I$50</f>
        <v>0.55294117647058827</v>
      </c>
      <c r="L51" s="46">
        <f t="shared" si="25"/>
        <v>0.55555555555555558</v>
      </c>
    </row>
    <row r="52" spans="2:12" ht="14.25" customHeight="1" x14ac:dyDescent="0.5">
      <c r="B52" s="12" t="s">
        <v>24</v>
      </c>
      <c r="C52" s="13">
        <v>78000</v>
      </c>
      <c r="D52" s="15">
        <v>69250</v>
      </c>
      <c r="E52" s="46">
        <f t="shared" ref="E52:F52" si="26">C52/C$63</f>
        <v>2.6906989780518305E-2</v>
      </c>
      <c r="F52" s="46">
        <f t="shared" si="26"/>
        <v>2.287554711371707E-2</v>
      </c>
      <c r="H52" s="10" t="s">
        <v>25</v>
      </c>
      <c r="I52" s="17">
        <f t="shared" ref="I52:L52" si="27">I50-I51</f>
        <v>912000</v>
      </c>
      <c r="J52" s="17">
        <f t="shared" si="27"/>
        <v>1000000</v>
      </c>
      <c r="K52" s="47">
        <f t="shared" si="27"/>
        <v>0.44705882352941173</v>
      </c>
      <c r="L52" s="47">
        <f t="shared" si="27"/>
        <v>0.44444444444444442</v>
      </c>
    </row>
    <row r="53" spans="2:12" ht="14.25" customHeight="1" x14ac:dyDescent="0.5">
      <c r="B53" s="12" t="s">
        <v>26</v>
      </c>
      <c r="C53" s="13">
        <v>510000</v>
      </c>
      <c r="D53" s="13">
        <v>425000</v>
      </c>
      <c r="E53" s="46">
        <f t="shared" ref="E53:F53" si="28">C53/C$63</f>
        <v>0.17593031779569659</v>
      </c>
      <c r="F53" s="46">
        <f t="shared" si="28"/>
        <v>0.14039144438021306</v>
      </c>
      <c r="H53" s="12" t="s">
        <v>27</v>
      </c>
      <c r="I53" s="15">
        <v>172000</v>
      </c>
      <c r="J53" s="15">
        <v>180000</v>
      </c>
      <c r="K53" s="46">
        <f t="shared" ref="K53:L53" si="29">I53/I$50</f>
        <v>8.4313725490196084E-2</v>
      </c>
      <c r="L53" s="46">
        <f t="shared" si="29"/>
        <v>0.08</v>
      </c>
    </row>
    <row r="54" spans="2:12" ht="14.25" customHeight="1" x14ac:dyDescent="0.5">
      <c r="B54" s="12" t="s">
        <v>28</v>
      </c>
      <c r="C54" s="16">
        <v>-42000</v>
      </c>
      <c r="D54" s="19">
        <v>-41000</v>
      </c>
      <c r="E54" s="46">
        <f t="shared" ref="E54:F54" si="30">C54/C$63</f>
        <v>-1.4488379112586779E-2</v>
      </c>
      <c r="F54" s="46">
        <f t="shared" si="30"/>
        <v>-1.3543645222561731E-2</v>
      </c>
      <c r="H54" s="12" t="s">
        <v>29</v>
      </c>
      <c r="I54" s="15">
        <v>215000</v>
      </c>
      <c r="J54" s="15">
        <v>175000</v>
      </c>
      <c r="K54" s="46">
        <f t="shared" ref="K54:L54" si="31">I54/I$50</f>
        <v>0.1053921568627451</v>
      </c>
      <c r="L54" s="46">
        <f t="shared" si="31"/>
        <v>7.7777777777777779E-2</v>
      </c>
    </row>
    <row r="55" spans="2:12" ht="14.25" customHeight="1" x14ac:dyDescent="0.5">
      <c r="B55" s="12" t="s">
        <v>30</v>
      </c>
      <c r="C55" s="13">
        <v>281675</v>
      </c>
      <c r="D55" s="13">
        <v>321000</v>
      </c>
      <c r="E55" s="46">
        <f t="shared" ref="E55:F55" si="32">C55/C$63</f>
        <v>9.7167004441378116E-2</v>
      </c>
      <c r="F55" s="46">
        <f t="shared" si="32"/>
        <v>0.10603683210834916</v>
      </c>
      <c r="H55" s="20" t="s">
        <v>31</v>
      </c>
      <c r="I55" s="15">
        <v>30000</v>
      </c>
      <c r="J55" s="15">
        <v>75000</v>
      </c>
      <c r="K55" s="46">
        <f t="shared" ref="K55:L55" si="33">I55/I$50</f>
        <v>1.4705882352941176E-2</v>
      </c>
      <c r="L55" s="46">
        <f t="shared" si="33"/>
        <v>3.3333333333333333E-2</v>
      </c>
    </row>
    <row r="56" spans="2:12" ht="14.25" customHeight="1" x14ac:dyDescent="0.5">
      <c r="B56" s="12" t="s">
        <v>32</v>
      </c>
      <c r="C56" s="15">
        <v>7200</v>
      </c>
      <c r="D56" s="15">
        <v>3000</v>
      </c>
      <c r="E56" s="46">
        <f t="shared" ref="E56:F56" si="34">C56/C$63</f>
        <v>2.4837221335863051E-3</v>
      </c>
      <c r="F56" s="46">
        <f t="shared" si="34"/>
        <v>9.9099843091915115E-4</v>
      </c>
      <c r="H56" s="21" t="s">
        <v>33</v>
      </c>
      <c r="I56" s="17">
        <f t="shared" ref="I56:J56" si="35">I52-I53-I54-I55</f>
        <v>495000</v>
      </c>
      <c r="J56" s="17">
        <f t="shared" si="35"/>
        <v>570000</v>
      </c>
      <c r="K56" s="46">
        <f t="shared" ref="K56:L56" si="36">I56/I$50</f>
        <v>0.24264705882352941</v>
      </c>
      <c r="L56" s="46">
        <f t="shared" si="36"/>
        <v>0.25333333333333335</v>
      </c>
    </row>
    <row r="57" spans="2:12" ht="14.25" customHeight="1" x14ac:dyDescent="0.5">
      <c r="B57" s="10" t="s">
        <v>34</v>
      </c>
      <c r="C57" s="17">
        <f t="shared" ref="C57:D57" si="37">SUM(C51:C56)</f>
        <v>876875</v>
      </c>
      <c r="D57" s="17">
        <f t="shared" si="37"/>
        <v>839750</v>
      </c>
      <c r="E57" s="46">
        <f t="shared" ref="E57:F57" si="38">C57/C$63</f>
        <v>0.30248803415117936</v>
      </c>
      <c r="F57" s="46">
        <f t="shared" si="38"/>
        <v>0.2773969774547857</v>
      </c>
      <c r="H57" s="12" t="s">
        <v>35</v>
      </c>
      <c r="I57" s="15">
        <v>62000</v>
      </c>
      <c r="J57" s="15">
        <v>65000</v>
      </c>
      <c r="K57" s="46">
        <f t="shared" ref="K57:L57" si="39">I57/I$50</f>
        <v>3.0392156862745098E-2</v>
      </c>
      <c r="L57" s="46">
        <f t="shared" si="39"/>
        <v>2.8888888888888888E-2</v>
      </c>
    </row>
    <row r="58" spans="2:12" ht="14.25" customHeight="1" x14ac:dyDescent="0.5">
      <c r="B58" s="10" t="s">
        <v>36</v>
      </c>
      <c r="C58" s="11"/>
      <c r="D58" s="11"/>
      <c r="E58" s="11"/>
      <c r="F58" s="14"/>
      <c r="H58" s="10" t="s">
        <v>37</v>
      </c>
      <c r="I58" s="17">
        <f t="shared" ref="I58:J58" si="40">I56-I57</f>
        <v>433000</v>
      </c>
      <c r="J58" s="17">
        <f t="shared" si="40"/>
        <v>505000</v>
      </c>
      <c r="K58" s="46">
        <f t="shared" ref="K58:L58" si="41">I58/I$50</f>
        <v>0.21225490196078431</v>
      </c>
      <c r="L58" s="46">
        <f t="shared" si="41"/>
        <v>0.22444444444444445</v>
      </c>
    </row>
    <row r="59" spans="2:12" ht="14.25" customHeight="1" x14ac:dyDescent="0.5">
      <c r="B59" s="12" t="s">
        <v>38</v>
      </c>
      <c r="C59" s="13">
        <v>2160000</v>
      </c>
      <c r="D59" s="13">
        <v>2375000</v>
      </c>
      <c r="E59" s="46">
        <f t="shared" ref="E59:F59" si="42">C59/C$63</f>
        <v>0.74511664007589151</v>
      </c>
      <c r="F59" s="46">
        <f t="shared" si="42"/>
        <v>0.78454042447766126</v>
      </c>
      <c r="H59" s="12" t="s">
        <v>145</v>
      </c>
      <c r="I59" s="13">
        <f>(I58*0.21)</f>
        <v>90930</v>
      </c>
      <c r="J59" s="13">
        <f>J58*0.21</f>
        <v>106050</v>
      </c>
      <c r="K59" s="46">
        <f t="shared" ref="K59:L59" si="43">I59/I$50</f>
        <v>4.4573529411764706E-2</v>
      </c>
      <c r="L59" s="46">
        <f t="shared" si="43"/>
        <v>4.7133333333333333E-2</v>
      </c>
    </row>
    <row r="60" spans="2:12" ht="14.25" customHeight="1" x14ac:dyDescent="0.5">
      <c r="B60" s="12" t="s">
        <v>40</v>
      </c>
      <c r="C60" s="16">
        <v>-180000</v>
      </c>
      <c r="D60" s="16">
        <v>-225000</v>
      </c>
      <c r="E60" s="46">
        <f t="shared" ref="E60:F60" si="44">C60/C$63</f>
        <v>-6.2093053339657624E-2</v>
      </c>
      <c r="F60" s="46">
        <f t="shared" si="44"/>
        <v>-7.4324882318936331E-2</v>
      </c>
      <c r="H60" s="23" t="s">
        <v>41</v>
      </c>
      <c r="I60" s="24">
        <f t="shared" ref="I60:J60" si="45">I58-I59</f>
        <v>342070</v>
      </c>
      <c r="J60" s="24">
        <f t="shared" si="45"/>
        <v>398950</v>
      </c>
      <c r="K60" s="46">
        <f t="shared" ref="K60:L60" si="46">I60/I$50</f>
        <v>0.1676813725490196</v>
      </c>
      <c r="L60" s="46">
        <f t="shared" si="46"/>
        <v>0.17731111111111111</v>
      </c>
    </row>
    <row r="61" spans="2:12" ht="14.25" customHeight="1" x14ac:dyDescent="0.5">
      <c r="B61" s="12" t="s">
        <v>42</v>
      </c>
      <c r="C61" s="13">
        <v>42000</v>
      </c>
      <c r="D61" s="13">
        <v>37500</v>
      </c>
      <c r="E61" s="46">
        <f t="shared" ref="E61:F61" si="47">C61/C$63</f>
        <v>1.4488379112586779E-2</v>
      </c>
      <c r="F61" s="46">
        <f t="shared" si="47"/>
        <v>1.2387480386489388E-2</v>
      </c>
    </row>
    <row r="62" spans="2:12" ht="14.25" customHeight="1" x14ac:dyDescent="0.5">
      <c r="B62" s="10" t="s">
        <v>43</v>
      </c>
      <c r="C62" s="17">
        <f t="shared" ref="C62:D62" si="48">SUM(C59:C61)</f>
        <v>2022000</v>
      </c>
      <c r="D62" s="17">
        <f t="shared" si="48"/>
        <v>2187500</v>
      </c>
      <c r="E62" s="46">
        <f t="shared" ref="E62:F62" si="49">C62/C$63</f>
        <v>0.69751196584882069</v>
      </c>
      <c r="F62" s="46">
        <f t="shared" si="49"/>
        <v>0.72260302254521436</v>
      </c>
    </row>
    <row r="63" spans="2:12" ht="14.25" customHeight="1" x14ac:dyDescent="0.5">
      <c r="B63" s="10" t="s">
        <v>44</v>
      </c>
      <c r="C63" s="17">
        <f t="shared" ref="C63:D63" si="50">C57+C62</f>
        <v>2898875</v>
      </c>
      <c r="D63" s="17">
        <f t="shared" si="50"/>
        <v>3027250</v>
      </c>
      <c r="E63" s="48">
        <v>1</v>
      </c>
      <c r="F63" s="45">
        <v>1</v>
      </c>
    </row>
    <row r="64" spans="2:12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</sheetData>
  <mergeCells count="24">
    <mergeCell ref="C9:C10"/>
    <mergeCell ref="D9:D10"/>
    <mergeCell ref="B27:B28"/>
    <mergeCell ref="B46:F47"/>
    <mergeCell ref="B48:B49"/>
    <mergeCell ref="C48:C49"/>
    <mergeCell ref="D48:D49"/>
    <mergeCell ref="B9:B10"/>
    <mergeCell ref="A1:Y1"/>
    <mergeCell ref="B3:L3"/>
    <mergeCell ref="B4:L4"/>
    <mergeCell ref="B5:F5"/>
    <mergeCell ref="B7:F8"/>
    <mergeCell ref="H7:L8"/>
    <mergeCell ref="J9:J10"/>
    <mergeCell ref="I48:I49"/>
    <mergeCell ref="J48:J49"/>
    <mergeCell ref="H9:H10"/>
    <mergeCell ref="I9:I10"/>
    <mergeCell ref="H28:H29"/>
    <mergeCell ref="I28:I29"/>
    <mergeCell ref="J28:J29"/>
    <mergeCell ref="H46:L47"/>
    <mergeCell ref="H48:H49"/>
  </mergeCells>
  <phoneticPr fontId="37" type="noConversion"/>
  <hyperlinks>
    <hyperlink ref="A1" r:id="rId1" xr:uid="{00000000-0004-0000-0100-000000000000}"/>
  </hyperlinks>
  <pageMargins left="0.7" right="0.7" top="0.75" bottom="0.75" header="0" footer="0"/>
  <pageSetup orientation="portrait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Y1005"/>
  <sheetViews>
    <sheetView topLeftCell="D1" zoomScale="120" zoomScaleNormal="120" workbookViewId="0">
      <pane ySplit="4" topLeftCell="A5" activePane="bottomLeft" state="frozen"/>
      <selection pane="bottomLeft" activeCell="G24" sqref="G24"/>
    </sheetView>
  </sheetViews>
  <sheetFormatPr defaultColWidth="12.625" defaultRowHeight="15" customHeight="1" x14ac:dyDescent="0.35"/>
  <cols>
    <col min="1" max="1" width="4.5" customWidth="1"/>
    <col min="2" max="2" width="7.625" hidden="1" customWidth="1"/>
    <col min="3" max="3" width="7.625" customWidth="1"/>
    <col min="4" max="4" width="36.625" customWidth="1"/>
    <col min="5" max="5" width="49.625" customWidth="1"/>
    <col min="6" max="6" width="9.375" customWidth="1"/>
    <col min="7" max="7" width="13.4375" customWidth="1"/>
    <col min="8" max="26" width="7.625" customWidth="1"/>
  </cols>
  <sheetData>
    <row r="1" spans="1:25" ht="40.5" customHeight="1" x14ac:dyDescent="0.35">
      <c r="A1" s="162" t="s">
        <v>155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25" ht="14.25" customHeight="1" x14ac:dyDescent="0.35"/>
    <row r="3" spans="1:25" ht="14.25" customHeight="1" x14ac:dyDescent="0.35">
      <c r="C3" s="126" t="s">
        <v>114</v>
      </c>
      <c r="D3" s="127"/>
      <c r="E3" s="127"/>
      <c r="F3" s="127"/>
      <c r="G3" s="127"/>
      <c r="H3" s="127"/>
      <c r="I3" s="127"/>
      <c r="J3" s="127"/>
      <c r="K3" s="128"/>
    </row>
    <row r="4" spans="1:25" ht="14.25" customHeight="1" x14ac:dyDescent="0.65">
      <c r="C4" s="129" t="s">
        <v>115</v>
      </c>
      <c r="D4" s="125"/>
      <c r="E4" s="125"/>
      <c r="F4" s="125"/>
      <c r="G4" s="125"/>
      <c r="H4" s="125"/>
      <c r="I4" s="125"/>
      <c r="J4" s="125"/>
      <c r="K4" s="125"/>
    </row>
    <row r="5" spans="1:25" ht="14.25" customHeight="1" x14ac:dyDescent="0.45">
      <c r="G5" s="58"/>
      <c r="H5" s="58"/>
      <c r="I5" s="58"/>
    </row>
    <row r="6" spans="1:25" ht="14.25" customHeight="1" x14ac:dyDescent="0.45">
      <c r="G6" s="58"/>
      <c r="H6" s="58"/>
      <c r="I6" s="58"/>
    </row>
    <row r="7" spans="1:25" ht="14.25" customHeight="1" x14ac:dyDescent="0.5">
      <c r="F7" s="59" t="s">
        <v>14</v>
      </c>
      <c r="G7" s="59" t="s">
        <v>15</v>
      </c>
      <c r="H7" s="59" t="s">
        <v>14</v>
      </c>
      <c r="I7" s="59" t="s">
        <v>15</v>
      </c>
    </row>
    <row r="8" spans="1:25" ht="24" hidden="1" customHeight="1" x14ac:dyDescent="0.55000000000000004">
      <c r="D8" s="145" t="s">
        <v>116</v>
      </c>
      <c r="E8" s="61" t="s">
        <v>117</v>
      </c>
      <c r="F8" s="62">
        <f>'Financial Statements'!I21</f>
        <v>342070</v>
      </c>
      <c r="G8" s="62">
        <f>'Financial Statements'!J21</f>
        <v>398950</v>
      </c>
      <c r="H8" s="86"/>
      <c r="I8" s="83">
        <f>G8/G9</f>
        <v>0.28571684347164406</v>
      </c>
    </row>
    <row r="9" spans="1:25" ht="19.5" hidden="1" customHeight="1" x14ac:dyDescent="0.55000000000000004">
      <c r="D9" s="145"/>
      <c r="E9" s="64" t="s">
        <v>118</v>
      </c>
      <c r="F9" s="62"/>
      <c r="G9" s="62">
        <f>('Financial Statements'!C42+'Financial Statements'!D42)/2</f>
        <v>1396312.5</v>
      </c>
      <c r="H9" s="65"/>
      <c r="I9" s="79"/>
    </row>
    <row r="10" spans="1:25" ht="14.25" customHeight="1" x14ac:dyDescent="0.45">
      <c r="D10" s="58"/>
    </row>
    <row r="11" spans="1:25" ht="14.25" customHeight="1" x14ac:dyDescent="0.45">
      <c r="D11" s="58"/>
    </row>
    <row r="12" spans="1:25" ht="14.25" customHeight="1" x14ac:dyDescent="0.55000000000000004">
      <c r="D12" s="145" t="s">
        <v>119</v>
      </c>
      <c r="E12" s="61" t="s">
        <v>117</v>
      </c>
      <c r="F12" s="62">
        <f>F8</f>
        <v>342070</v>
      </c>
      <c r="G12" s="62">
        <f>'Financial Statements'!J21</f>
        <v>398950</v>
      </c>
      <c r="H12" s="86"/>
      <c r="I12" s="86">
        <f>G12/G13</f>
        <v>0.39895000000000003</v>
      </c>
    </row>
    <row r="13" spans="1:25" ht="14.25" customHeight="1" x14ac:dyDescent="0.55000000000000004">
      <c r="D13" s="125"/>
      <c r="E13" s="64" t="s">
        <v>120</v>
      </c>
      <c r="F13" s="62"/>
      <c r="G13" s="87">
        <f>'Financial Statements'!I25</f>
        <v>1000000</v>
      </c>
      <c r="H13" s="65"/>
      <c r="I13" s="79"/>
    </row>
    <row r="14" spans="1:25" ht="14.25" customHeight="1" x14ac:dyDescent="0.45">
      <c r="D14" s="58"/>
      <c r="E14" s="82"/>
      <c r="H14" s="58"/>
      <c r="I14" s="58"/>
    </row>
    <row r="15" spans="1:25" ht="14.25" customHeight="1" x14ac:dyDescent="0.55000000000000004">
      <c r="D15" s="145" t="s">
        <v>121</v>
      </c>
      <c r="E15" s="61" t="s">
        <v>122</v>
      </c>
      <c r="F15" s="62"/>
      <c r="G15" s="163">
        <v>8</v>
      </c>
      <c r="H15" s="86"/>
      <c r="I15" s="86">
        <f>G15/G16</f>
        <v>20.052638175209925</v>
      </c>
    </row>
    <row r="16" spans="1:25" ht="14.25" customHeight="1" x14ac:dyDescent="0.55000000000000004">
      <c r="D16" s="125"/>
      <c r="E16" s="64" t="s">
        <v>123</v>
      </c>
      <c r="F16" s="62"/>
      <c r="G16" s="88">
        <f>I12</f>
        <v>0.39895000000000003</v>
      </c>
      <c r="H16" s="65"/>
      <c r="I16" s="79"/>
    </row>
    <row r="17" spans="4:9" ht="14.25" customHeight="1" x14ac:dyDescent="0.45">
      <c r="D17" s="58"/>
      <c r="E17" s="82"/>
    </row>
    <row r="18" spans="4:9" ht="14.25" customHeight="1" x14ac:dyDescent="0.45">
      <c r="D18" s="58"/>
    </row>
    <row r="19" spans="4:9" ht="14.25" customHeight="1" x14ac:dyDescent="0.55000000000000004">
      <c r="D19" s="145" t="s">
        <v>124</v>
      </c>
      <c r="E19" s="61" t="s">
        <v>125</v>
      </c>
      <c r="F19" s="62"/>
      <c r="G19" s="62">
        <f>'Financial Statements'!I27</f>
        <v>150000</v>
      </c>
      <c r="H19" s="86"/>
      <c r="I19" s="83">
        <f>G19/G20</f>
        <v>0.37598696578518609</v>
      </c>
    </row>
    <row r="20" spans="4:9" ht="14.25" customHeight="1" x14ac:dyDescent="0.55000000000000004">
      <c r="D20" s="125"/>
      <c r="E20" s="64" t="s">
        <v>41</v>
      </c>
      <c r="F20" s="62">
        <f>'Financial Statements'!I21</f>
        <v>342070</v>
      </c>
      <c r="G20" s="62">
        <f>'Financial Statements'!J21</f>
        <v>398950</v>
      </c>
      <c r="H20" s="65"/>
      <c r="I20" s="79"/>
    </row>
    <row r="21" spans="4:9" ht="14.25" customHeight="1" x14ac:dyDescent="0.45">
      <c r="D21" s="58"/>
    </row>
    <row r="22" spans="4:9" ht="14.25" customHeight="1" x14ac:dyDescent="0.45">
      <c r="D22" s="58"/>
    </row>
    <row r="23" spans="4:9" ht="14.25" customHeight="1" x14ac:dyDescent="0.55000000000000004">
      <c r="D23" s="145" t="s">
        <v>126</v>
      </c>
      <c r="E23" s="61" t="s">
        <v>127</v>
      </c>
      <c r="F23" s="62"/>
      <c r="G23" s="88">
        <f>'Financial Statements'!I26</f>
        <v>0.15</v>
      </c>
      <c r="H23" s="86"/>
      <c r="I23" s="83">
        <f>G23/G24</f>
        <v>2.3076923076923075E-2</v>
      </c>
    </row>
    <row r="24" spans="4:9" ht="14.25" customHeight="1" x14ac:dyDescent="0.55000000000000004">
      <c r="D24" s="125"/>
      <c r="E24" s="64" t="s">
        <v>128</v>
      </c>
      <c r="F24" s="62"/>
      <c r="G24" s="163">
        <v>6.5</v>
      </c>
      <c r="H24" s="65"/>
      <c r="I24" s="79"/>
    </row>
    <row r="25" spans="4:9" ht="14.25" customHeight="1" x14ac:dyDescent="0.45">
      <c r="D25" s="58"/>
    </row>
    <row r="26" spans="4:9" ht="14.25" customHeight="1" x14ac:dyDescent="0.45">
      <c r="D26" s="58"/>
    </row>
    <row r="27" spans="4:9" ht="14.25" customHeight="1" x14ac:dyDescent="0.35"/>
    <row r="28" spans="4:9" ht="14.25" customHeight="1" x14ac:dyDescent="0.35"/>
    <row r="29" spans="4:9" ht="14.25" customHeight="1" x14ac:dyDescent="0.35"/>
    <row r="30" spans="4:9" ht="14.25" customHeight="1" x14ac:dyDescent="0.35"/>
    <row r="31" spans="4:9" ht="14.25" customHeight="1" x14ac:dyDescent="0.35"/>
    <row r="32" spans="4:9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</sheetData>
  <mergeCells count="8">
    <mergeCell ref="D15:D16"/>
    <mergeCell ref="D19:D20"/>
    <mergeCell ref="D23:D24"/>
    <mergeCell ref="A1:Y1"/>
    <mergeCell ref="C3:K3"/>
    <mergeCell ref="C4:K4"/>
    <mergeCell ref="D8:D9"/>
    <mergeCell ref="D12:D13"/>
  </mergeCells>
  <hyperlinks>
    <hyperlink ref="A1" r:id="rId1" display="For Additional Resources, you are welcome to visit our:_x000a_                                                      website: WWW.farhatlectures.com; Youtube Channel: Farhat's Accounting Lectures; Linkendin: Mansour Farhat; Instagram:Farhatlectures" xr:uid="{00000000-0004-0000-0600-000000000000}"/>
  </hyperlink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1003"/>
  <sheetViews>
    <sheetView workbookViewId="0">
      <pane ySplit="4" topLeftCell="A5" activePane="bottomLeft" state="frozen"/>
      <selection pane="bottomLeft" activeCell="E19" sqref="E19"/>
    </sheetView>
  </sheetViews>
  <sheetFormatPr defaultColWidth="12.625" defaultRowHeight="15" customHeight="1" x14ac:dyDescent="0.35"/>
  <cols>
    <col min="1" max="3" width="7.625" customWidth="1"/>
    <col min="4" max="4" width="20.375" customWidth="1"/>
    <col min="5" max="5" width="57.25" customWidth="1"/>
    <col min="6" max="6" width="13" customWidth="1"/>
    <col min="7" max="7" width="13.5" customWidth="1"/>
    <col min="8" max="9" width="11" customWidth="1"/>
    <col min="10" max="25" width="7.625" customWidth="1"/>
  </cols>
  <sheetData>
    <row r="1" spans="1:24" ht="40.5" customHeight="1" x14ac:dyDescent="0.35">
      <c r="A1" s="162" t="s">
        <v>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</row>
    <row r="2" spans="1:24" ht="18.75" customHeight="1" x14ac:dyDescent="0.35">
      <c r="D2" s="60"/>
      <c r="E2" s="60"/>
      <c r="F2" s="60"/>
      <c r="G2" s="60"/>
      <c r="H2" s="60"/>
      <c r="I2" s="60"/>
    </row>
    <row r="3" spans="1:24" ht="25.5" customHeight="1" x14ac:dyDescent="0.35">
      <c r="C3" s="126" t="s">
        <v>6</v>
      </c>
      <c r="D3" s="127"/>
      <c r="E3" s="127"/>
      <c r="F3" s="127"/>
      <c r="G3" s="127"/>
      <c r="H3" s="127"/>
      <c r="I3" s="127"/>
      <c r="J3" s="128"/>
    </row>
    <row r="4" spans="1:24" ht="14.25" customHeight="1" x14ac:dyDescent="0.65">
      <c r="C4" s="129" t="s">
        <v>101</v>
      </c>
      <c r="D4" s="125"/>
      <c r="E4" s="125"/>
      <c r="F4" s="125"/>
      <c r="G4" s="125"/>
      <c r="H4" s="125"/>
      <c r="I4" s="125"/>
      <c r="J4" s="125"/>
    </row>
    <row r="5" spans="1:24" ht="14.25" customHeight="1" x14ac:dyDescent="0.45">
      <c r="D5" s="82"/>
      <c r="H5" s="81"/>
    </row>
    <row r="6" spans="1:24" ht="14.25" customHeight="1" x14ac:dyDescent="0.5">
      <c r="D6" s="82"/>
      <c r="F6" s="59" t="s">
        <v>14</v>
      </c>
      <c r="G6" s="59" t="s">
        <v>15</v>
      </c>
      <c r="H6" s="59" t="s">
        <v>14</v>
      </c>
      <c r="I6" s="59" t="s">
        <v>15</v>
      </c>
    </row>
    <row r="7" spans="1:24" ht="14.25" customHeight="1" x14ac:dyDescent="0.55000000000000004">
      <c r="D7" s="145" t="s">
        <v>102</v>
      </c>
      <c r="E7" s="61" t="s">
        <v>41</v>
      </c>
      <c r="F7" s="62">
        <f>'Financial Statements'!I21</f>
        <v>342070</v>
      </c>
      <c r="G7" s="62">
        <f>'Financial Statements'!J21</f>
        <v>398950</v>
      </c>
      <c r="H7" s="83">
        <f t="shared" ref="H7:I7" si="0">F7/F8</f>
        <v>0.1676813725490196</v>
      </c>
      <c r="I7" s="83">
        <f t="shared" si="0"/>
        <v>0.17731111111111111</v>
      </c>
    </row>
    <row r="8" spans="1:24" ht="14.25" customHeight="1" x14ac:dyDescent="0.55000000000000004">
      <c r="D8" s="125"/>
      <c r="E8" s="64" t="s">
        <v>99</v>
      </c>
      <c r="F8" s="62">
        <f>'Financial Statements'!I11</f>
        <v>2040000</v>
      </c>
      <c r="G8" s="62">
        <f>'Financial Statements'!J11</f>
        <v>2250000</v>
      </c>
      <c r="H8" s="65"/>
      <c r="I8" s="79"/>
    </row>
    <row r="9" spans="1:24" ht="14.25" customHeight="1" x14ac:dyDescent="0.5">
      <c r="D9" s="82"/>
      <c r="F9" s="79"/>
      <c r="G9" s="79"/>
      <c r="H9" s="78"/>
      <c r="I9" s="79"/>
    </row>
    <row r="10" spans="1:24" ht="14.25" customHeight="1" x14ac:dyDescent="0.5">
      <c r="D10" s="82"/>
      <c r="F10" s="79"/>
      <c r="G10" s="79"/>
      <c r="H10" s="78"/>
      <c r="I10" s="79"/>
    </row>
    <row r="11" spans="1:24" ht="14.25" customHeight="1" x14ac:dyDescent="0.55000000000000004">
      <c r="D11" s="145" t="s">
        <v>103</v>
      </c>
      <c r="E11" s="61" t="s">
        <v>104</v>
      </c>
      <c r="F11" s="62">
        <f t="shared" ref="F11:G11" si="1">F7</f>
        <v>342070</v>
      </c>
      <c r="G11" s="62">
        <f t="shared" si="1"/>
        <v>398950</v>
      </c>
      <c r="H11" s="83"/>
      <c r="I11" s="83">
        <f>G11/G12</f>
        <v>0.13464110190048303</v>
      </c>
    </row>
    <row r="12" spans="1:24" ht="14.25" customHeight="1" x14ac:dyDescent="0.55000000000000004">
      <c r="D12" s="125"/>
      <c r="E12" s="64" t="s">
        <v>100</v>
      </c>
      <c r="F12" s="62"/>
      <c r="G12" s="62">
        <f>SUM('Financial Statements'!D24+'Financial Statements'!C24)/2</f>
        <v>2963062.5</v>
      </c>
      <c r="H12" s="65"/>
      <c r="I12" s="79"/>
    </row>
    <row r="13" spans="1:24" ht="14.25" customHeight="1" x14ac:dyDescent="0.5">
      <c r="D13" s="82"/>
      <c r="F13" s="79"/>
      <c r="G13" s="79"/>
      <c r="H13" s="78"/>
      <c r="I13" s="79"/>
    </row>
    <row r="14" spans="1:24" ht="14.25" customHeight="1" x14ac:dyDescent="0.55000000000000004">
      <c r="D14" s="71"/>
      <c r="E14" s="61"/>
      <c r="F14" s="62"/>
      <c r="G14" s="62"/>
      <c r="H14" s="83"/>
      <c r="I14" s="83"/>
    </row>
    <row r="15" spans="1:24" ht="14.25" customHeight="1" x14ac:dyDescent="0.55000000000000004">
      <c r="D15" s="145" t="s">
        <v>105</v>
      </c>
      <c r="E15" s="66" t="s">
        <v>106</v>
      </c>
      <c r="F15" s="62">
        <f>'Financial Statements'!J21</f>
        <v>398950</v>
      </c>
      <c r="G15" s="62">
        <f>F16</f>
        <v>2250000</v>
      </c>
      <c r="H15" s="83"/>
      <c r="I15" s="83"/>
    </row>
    <row r="16" spans="1:24" ht="14.25" customHeight="1" x14ac:dyDescent="0.55000000000000004">
      <c r="D16" s="125"/>
      <c r="E16" s="84" t="s">
        <v>107</v>
      </c>
      <c r="F16" s="62">
        <f>'Financial Statements'!J11</f>
        <v>2250000</v>
      </c>
      <c r="G16" s="62">
        <f>('Financial Statements'!C24+'Financial Statements'!D24)/2</f>
        <v>2963062.5</v>
      </c>
      <c r="H16" s="65"/>
      <c r="I16" s="79"/>
    </row>
    <row r="17" spans="4:9" ht="14.25" customHeight="1" x14ac:dyDescent="0.5">
      <c r="D17" s="58"/>
      <c r="F17" s="160">
        <f>F15/F16</f>
        <v>0.17731111111111111</v>
      </c>
      <c r="G17" s="160">
        <f>G15/G16</f>
        <v>0.75934949060305001</v>
      </c>
      <c r="H17" s="122"/>
      <c r="I17" s="161">
        <f>F17*G17</f>
        <v>0.13464110190048303</v>
      </c>
    </row>
    <row r="18" spans="4:9" ht="14.25" customHeight="1" x14ac:dyDescent="0.5">
      <c r="D18" s="58"/>
      <c r="F18" s="79"/>
      <c r="G18" s="79"/>
      <c r="H18" s="78"/>
      <c r="I18" s="79"/>
    </row>
    <row r="19" spans="4:9" ht="14.25" customHeight="1" x14ac:dyDescent="0.55000000000000004">
      <c r="D19" s="145" t="s">
        <v>108</v>
      </c>
      <c r="E19" s="61" t="s">
        <v>41</v>
      </c>
      <c r="F19" s="62">
        <f t="shared" ref="F19:G19" si="2">F7</f>
        <v>342070</v>
      </c>
      <c r="G19" s="62">
        <f t="shared" si="2"/>
        <v>398950</v>
      </c>
      <c r="H19" s="83"/>
      <c r="I19" s="83">
        <f>G19/G20</f>
        <v>0.28571684347164406</v>
      </c>
    </row>
    <row r="20" spans="4:9" ht="14.25" customHeight="1" x14ac:dyDescent="0.55000000000000004">
      <c r="D20" s="125"/>
      <c r="E20" s="64" t="s">
        <v>109</v>
      </c>
      <c r="F20" s="62"/>
      <c r="G20" s="62">
        <f>('Financial Statements'!C42+'Financial Statements'!D42)/2</f>
        <v>1396312.5</v>
      </c>
      <c r="H20" s="65"/>
      <c r="I20" s="79"/>
    </row>
    <row r="21" spans="4:9" ht="14.25" customHeight="1" x14ac:dyDescent="0.5">
      <c r="D21" s="82"/>
      <c r="F21" s="79"/>
      <c r="G21" s="79"/>
      <c r="H21" s="78"/>
      <c r="I21" s="79"/>
    </row>
    <row r="22" spans="4:9" ht="14.25" customHeight="1" x14ac:dyDescent="0.5">
      <c r="D22" s="82"/>
      <c r="F22" s="79"/>
      <c r="G22" s="79"/>
      <c r="H22" s="78"/>
      <c r="I22" s="79"/>
    </row>
    <row r="23" spans="4:9" ht="20.25" customHeight="1" x14ac:dyDescent="0.55000000000000004">
      <c r="D23" s="145" t="s">
        <v>110</v>
      </c>
      <c r="E23" s="85" t="s">
        <v>111</v>
      </c>
      <c r="F23" s="62">
        <f>'Financial Statements'!I17</f>
        <v>495000</v>
      </c>
      <c r="G23" s="62">
        <f>'Financial Statements'!J17</f>
        <v>570000</v>
      </c>
      <c r="H23" s="83">
        <f t="shared" ref="H23:I23" si="3">F23/F24</f>
        <v>0.24264705882352941</v>
      </c>
      <c r="I23" s="83">
        <f t="shared" si="3"/>
        <v>0.25333333333333335</v>
      </c>
    </row>
    <row r="24" spans="4:9" ht="14.25" customHeight="1" x14ac:dyDescent="0.55000000000000004">
      <c r="D24" s="125"/>
      <c r="E24" s="64" t="s">
        <v>99</v>
      </c>
      <c r="F24" s="62">
        <f t="shared" ref="F24:G24" si="4">F8</f>
        <v>2040000</v>
      </c>
      <c r="G24" s="62">
        <f t="shared" si="4"/>
        <v>2250000</v>
      </c>
      <c r="H24" s="65"/>
      <c r="I24" s="79"/>
    </row>
    <row r="25" spans="4:9" ht="14.25" customHeight="1" x14ac:dyDescent="0.5">
      <c r="D25" s="82"/>
      <c r="F25" s="79"/>
      <c r="G25" s="79"/>
      <c r="H25" s="78"/>
      <c r="I25" s="79"/>
    </row>
    <row r="26" spans="4:9" ht="14.25" customHeight="1" x14ac:dyDescent="0.5">
      <c r="D26" s="82"/>
      <c r="F26" s="79"/>
      <c r="G26" s="79"/>
      <c r="H26" s="78"/>
      <c r="I26" s="79"/>
    </row>
    <row r="27" spans="4:9" ht="14.25" customHeight="1" x14ac:dyDescent="0.55000000000000004">
      <c r="D27" s="145" t="s">
        <v>112</v>
      </c>
      <c r="E27" s="61" t="s">
        <v>113</v>
      </c>
      <c r="F27" s="62">
        <f>'Financial Statements'!I13</f>
        <v>912000</v>
      </c>
      <c r="G27" s="62">
        <f>'Financial Statements'!J13</f>
        <v>1000000</v>
      </c>
      <c r="H27" s="83">
        <f t="shared" ref="H27:I27" si="5">F27/F28</f>
        <v>0.44705882352941179</v>
      </c>
      <c r="I27" s="83">
        <f t="shared" si="5"/>
        <v>0.44444444444444442</v>
      </c>
    </row>
    <row r="28" spans="4:9" ht="14.25" customHeight="1" x14ac:dyDescent="0.55000000000000004">
      <c r="D28" s="125"/>
      <c r="E28" s="64" t="s">
        <v>21</v>
      </c>
      <c r="F28" s="62">
        <f>'Financial Statements'!I11</f>
        <v>2040000</v>
      </c>
      <c r="G28" s="62">
        <f>'Financial Statements'!J11</f>
        <v>2250000</v>
      </c>
      <c r="H28" s="65"/>
      <c r="I28" s="79"/>
    </row>
    <row r="29" spans="4:9" ht="14.25" customHeight="1" x14ac:dyDescent="0.5">
      <c r="D29" s="82"/>
      <c r="F29" s="79"/>
      <c r="G29" s="79"/>
      <c r="H29" s="78"/>
      <c r="I29" s="79"/>
    </row>
    <row r="30" spans="4:9" ht="14.25" customHeight="1" x14ac:dyDescent="0.5">
      <c r="D30" s="82"/>
      <c r="F30" s="79"/>
      <c r="G30" s="79"/>
      <c r="H30" s="78"/>
      <c r="I30" s="79"/>
    </row>
    <row r="31" spans="4:9" ht="14.25" customHeight="1" x14ac:dyDescent="0.55000000000000004">
      <c r="D31" s="145"/>
      <c r="E31" s="61"/>
      <c r="F31" s="62"/>
      <c r="G31" s="62"/>
      <c r="H31" s="83"/>
      <c r="I31" s="83"/>
    </row>
    <row r="32" spans="4:9" ht="14.25" customHeight="1" x14ac:dyDescent="0.55000000000000004">
      <c r="D32" s="125"/>
      <c r="E32" s="64"/>
      <c r="F32" s="62"/>
      <c r="G32" s="62"/>
      <c r="H32" s="65"/>
      <c r="I32" s="79"/>
    </row>
    <row r="33" spans="4:9" ht="14.25" customHeight="1" x14ac:dyDescent="0.5">
      <c r="D33" s="82"/>
      <c r="E33" s="58"/>
      <c r="F33" s="79"/>
      <c r="G33" s="79"/>
      <c r="H33" s="78"/>
      <c r="I33" s="79"/>
    </row>
    <row r="34" spans="4:9" ht="14.25" customHeight="1" x14ac:dyDescent="0.45">
      <c r="D34" s="82"/>
      <c r="H34" s="81"/>
    </row>
    <row r="35" spans="4:9" ht="14.25" customHeight="1" x14ac:dyDescent="0.45">
      <c r="D35" s="82"/>
      <c r="H35" s="81"/>
    </row>
    <row r="36" spans="4:9" ht="14.25" customHeight="1" x14ac:dyDescent="0.45">
      <c r="D36" s="82"/>
      <c r="H36" s="81"/>
    </row>
    <row r="37" spans="4:9" ht="14.25" customHeight="1" x14ac:dyDescent="0.45">
      <c r="D37" s="82"/>
      <c r="H37" s="81"/>
    </row>
    <row r="38" spans="4:9" ht="14.25" customHeight="1" x14ac:dyDescent="0.45">
      <c r="D38" s="82"/>
      <c r="H38" s="81"/>
    </row>
    <row r="39" spans="4:9" ht="14.25" customHeight="1" x14ac:dyDescent="0.45">
      <c r="D39" s="82"/>
      <c r="H39" s="81"/>
    </row>
    <row r="40" spans="4:9" ht="14.25" customHeight="1" x14ac:dyDescent="0.45">
      <c r="D40" s="82"/>
      <c r="H40" s="81"/>
    </row>
    <row r="41" spans="4:9" ht="14.25" customHeight="1" x14ac:dyDescent="0.45">
      <c r="D41" s="82"/>
      <c r="H41" s="81"/>
    </row>
    <row r="42" spans="4:9" ht="14.25" customHeight="1" x14ac:dyDescent="0.45">
      <c r="D42" s="82"/>
      <c r="H42" s="81"/>
    </row>
    <row r="43" spans="4:9" ht="14.25" customHeight="1" x14ac:dyDescent="0.45">
      <c r="D43" s="82"/>
      <c r="H43" s="81"/>
    </row>
    <row r="44" spans="4:9" ht="14.25" customHeight="1" x14ac:dyDescent="0.45">
      <c r="D44" s="82"/>
      <c r="H44" s="81"/>
    </row>
    <row r="45" spans="4:9" ht="14.25" customHeight="1" x14ac:dyDescent="0.45">
      <c r="D45" s="82"/>
      <c r="H45" s="81"/>
    </row>
    <row r="46" spans="4:9" ht="14.25" customHeight="1" x14ac:dyDescent="0.45">
      <c r="D46" s="82"/>
      <c r="H46" s="81"/>
    </row>
    <row r="47" spans="4:9" ht="14.25" customHeight="1" x14ac:dyDescent="0.45">
      <c r="D47" s="82"/>
      <c r="H47" s="81"/>
    </row>
    <row r="48" spans="4:9" ht="14.25" customHeight="1" x14ac:dyDescent="0.45">
      <c r="D48" s="82"/>
      <c r="H48" s="81"/>
    </row>
    <row r="49" spans="4:8" ht="14.25" customHeight="1" x14ac:dyDescent="0.45">
      <c r="D49" s="82"/>
      <c r="H49" s="81"/>
    </row>
    <row r="50" spans="4:8" ht="14.25" customHeight="1" x14ac:dyDescent="0.45">
      <c r="D50" s="82"/>
      <c r="H50" s="81"/>
    </row>
    <row r="51" spans="4:8" ht="14.25" customHeight="1" x14ac:dyDescent="0.45">
      <c r="D51" s="82"/>
      <c r="H51" s="81"/>
    </row>
    <row r="52" spans="4:8" ht="14.25" customHeight="1" x14ac:dyDescent="0.45">
      <c r="D52" s="82"/>
      <c r="H52" s="81"/>
    </row>
    <row r="53" spans="4:8" ht="14.25" customHeight="1" x14ac:dyDescent="0.45">
      <c r="D53" s="82"/>
      <c r="H53" s="81"/>
    </row>
    <row r="54" spans="4:8" ht="14.25" customHeight="1" x14ac:dyDescent="0.45">
      <c r="D54" s="82"/>
      <c r="H54" s="81"/>
    </row>
    <row r="55" spans="4:8" ht="14.25" customHeight="1" x14ac:dyDescent="0.45">
      <c r="D55" s="82"/>
      <c r="H55" s="81"/>
    </row>
    <row r="56" spans="4:8" ht="14.25" customHeight="1" x14ac:dyDescent="0.45">
      <c r="D56" s="82"/>
      <c r="H56" s="81"/>
    </row>
    <row r="57" spans="4:8" ht="14.25" customHeight="1" x14ac:dyDescent="0.45">
      <c r="D57" s="82"/>
      <c r="H57" s="81"/>
    </row>
    <row r="58" spans="4:8" ht="14.25" customHeight="1" x14ac:dyDescent="0.45">
      <c r="D58" s="82"/>
      <c r="H58" s="81"/>
    </row>
    <row r="59" spans="4:8" ht="14.25" customHeight="1" x14ac:dyDescent="0.45">
      <c r="D59" s="82"/>
      <c r="H59" s="81"/>
    </row>
    <row r="60" spans="4:8" ht="14.25" customHeight="1" x14ac:dyDescent="0.45">
      <c r="D60" s="82"/>
      <c r="H60" s="81"/>
    </row>
    <row r="61" spans="4:8" ht="14.25" customHeight="1" x14ac:dyDescent="0.45">
      <c r="D61" s="82"/>
      <c r="H61" s="81"/>
    </row>
    <row r="62" spans="4:8" ht="14.25" customHeight="1" x14ac:dyDescent="0.45">
      <c r="D62" s="82"/>
      <c r="H62" s="81"/>
    </row>
    <row r="63" spans="4:8" ht="14.25" customHeight="1" x14ac:dyDescent="0.45">
      <c r="D63" s="82"/>
      <c r="H63" s="81"/>
    </row>
    <row r="64" spans="4:8" ht="14.25" customHeight="1" x14ac:dyDescent="0.45">
      <c r="D64" s="82"/>
      <c r="H64" s="81"/>
    </row>
    <row r="65" spans="4:8" ht="14.25" customHeight="1" x14ac:dyDescent="0.45">
      <c r="D65" s="82"/>
      <c r="H65" s="81"/>
    </row>
    <row r="66" spans="4:8" ht="14.25" customHeight="1" x14ac:dyDescent="0.45">
      <c r="D66" s="82"/>
      <c r="H66" s="81"/>
    </row>
    <row r="67" spans="4:8" ht="14.25" customHeight="1" x14ac:dyDescent="0.45">
      <c r="D67" s="82"/>
      <c r="H67" s="81"/>
    </row>
    <row r="68" spans="4:8" ht="14.25" customHeight="1" x14ac:dyDescent="0.45">
      <c r="D68" s="82"/>
      <c r="H68" s="81"/>
    </row>
    <row r="69" spans="4:8" ht="14.25" customHeight="1" x14ac:dyDescent="0.45">
      <c r="D69" s="82"/>
      <c r="H69" s="81"/>
    </row>
    <row r="70" spans="4:8" ht="14.25" customHeight="1" x14ac:dyDescent="0.45">
      <c r="D70" s="82"/>
      <c r="H70" s="81"/>
    </row>
    <row r="71" spans="4:8" ht="14.25" customHeight="1" x14ac:dyDescent="0.45">
      <c r="D71" s="82"/>
      <c r="H71" s="81"/>
    </row>
    <row r="72" spans="4:8" ht="14.25" customHeight="1" x14ac:dyDescent="0.45">
      <c r="D72" s="82"/>
      <c r="H72" s="81"/>
    </row>
    <row r="73" spans="4:8" ht="14.25" customHeight="1" x14ac:dyDescent="0.45">
      <c r="D73" s="82"/>
      <c r="H73" s="81"/>
    </row>
    <row r="74" spans="4:8" ht="14.25" customHeight="1" x14ac:dyDescent="0.45">
      <c r="D74" s="82"/>
      <c r="H74" s="81"/>
    </row>
    <row r="75" spans="4:8" ht="14.25" customHeight="1" x14ac:dyDescent="0.45">
      <c r="D75" s="82"/>
      <c r="H75" s="81"/>
    </row>
    <row r="76" spans="4:8" ht="14.25" customHeight="1" x14ac:dyDescent="0.45">
      <c r="D76" s="82"/>
      <c r="H76" s="81"/>
    </row>
    <row r="77" spans="4:8" ht="14.25" customHeight="1" x14ac:dyDescent="0.45">
      <c r="D77" s="82"/>
      <c r="H77" s="81"/>
    </row>
    <row r="78" spans="4:8" ht="14.25" customHeight="1" x14ac:dyDescent="0.45">
      <c r="D78" s="82"/>
      <c r="H78" s="81"/>
    </row>
    <row r="79" spans="4:8" ht="14.25" customHeight="1" x14ac:dyDescent="0.45">
      <c r="D79" s="82"/>
      <c r="H79" s="81"/>
    </row>
    <row r="80" spans="4:8" ht="14.25" customHeight="1" x14ac:dyDescent="0.45">
      <c r="D80" s="82"/>
      <c r="H80" s="81"/>
    </row>
    <row r="81" spans="4:8" ht="14.25" customHeight="1" x14ac:dyDescent="0.45">
      <c r="D81" s="82"/>
      <c r="H81" s="81"/>
    </row>
    <row r="82" spans="4:8" ht="14.25" customHeight="1" x14ac:dyDescent="0.45">
      <c r="D82" s="82"/>
      <c r="H82" s="81"/>
    </row>
    <row r="83" spans="4:8" ht="14.25" customHeight="1" x14ac:dyDescent="0.45">
      <c r="D83" s="82"/>
      <c r="H83" s="81"/>
    </row>
    <row r="84" spans="4:8" ht="14.25" customHeight="1" x14ac:dyDescent="0.45">
      <c r="D84" s="82"/>
      <c r="H84" s="81"/>
    </row>
    <row r="85" spans="4:8" ht="14.25" customHeight="1" x14ac:dyDescent="0.45">
      <c r="D85" s="82"/>
      <c r="H85" s="81"/>
    </row>
    <row r="86" spans="4:8" ht="14.25" customHeight="1" x14ac:dyDescent="0.45">
      <c r="D86" s="82"/>
      <c r="H86" s="81"/>
    </row>
    <row r="87" spans="4:8" ht="14.25" customHeight="1" x14ac:dyDescent="0.45">
      <c r="D87" s="82"/>
      <c r="H87" s="81"/>
    </row>
    <row r="88" spans="4:8" ht="14.25" customHeight="1" x14ac:dyDescent="0.45">
      <c r="D88" s="82"/>
      <c r="H88" s="81"/>
    </row>
    <row r="89" spans="4:8" ht="14.25" customHeight="1" x14ac:dyDescent="0.45">
      <c r="D89" s="82"/>
      <c r="H89" s="81"/>
    </row>
    <row r="90" spans="4:8" ht="14.25" customHeight="1" x14ac:dyDescent="0.45">
      <c r="D90" s="82"/>
      <c r="H90" s="81"/>
    </row>
    <row r="91" spans="4:8" ht="14.25" customHeight="1" x14ac:dyDescent="0.45">
      <c r="D91" s="82"/>
      <c r="H91" s="81"/>
    </row>
    <row r="92" spans="4:8" ht="14.25" customHeight="1" x14ac:dyDescent="0.45">
      <c r="D92" s="82"/>
      <c r="H92" s="81"/>
    </row>
    <row r="93" spans="4:8" ht="14.25" customHeight="1" x14ac:dyDescent="0.45">
      <c r="D93" s="82"/>
      <c r="H93" s="81"/>
    </row>
    <row r="94" spans="4:8" ht="14.25" customHeight="1" x14ac:dyDescent="0.45">
      <c r="D94" s="82"/>
      <c r="H94" s="81"/>
    </row>
    <row r="95" spans="4:8" ht="14.25" customHeight="1" x14ac:dyDescent="0.45">
      <c r="D95" s="82"/>
      <c r="H95" s="81"/>
    </row>
    <row r="96" spans="4:8" ht="14.25" customHeight="1" x14ac:dyDescent="0.45">
      <c r="D96" s="82"/>
      <c r="H96" s="81"/>
    </row>
    <row r="97" spans="4:8" ht="14.25" customHeight="1" x14ac:dyDescent="0.45">
      <c r="D97" s="82"/>
      <c r="H97" s="81"/>
    </row>
    <row r="98" spans="4:8" ht="14.25" customHeight="1" x14ac:dyDescent="0.45">
      <c r="D98" s="82"/>
      <c r="H98" s="81"/>
    </row>
    <row r="99" spans="4:8" ht="14.25" customHeight="1" x14ac:dyDescent="0.45">
      <c r="D99" s="82"/>
      <c r="H99" s="81"/>
    </row>
    <row r="100" spans="4:8" ht="14.25" customHeight="1" x14ac:dyDescent="0.45">
      <c r="D100" s="82"/>
      <c r="H100" s="81"/>
    </row>
    <row r="101" spans="4:8" ht="14.25" customHeight="1" x14ac:dyDescent="0.45">
      <c r="D101" s="82"/>
      <c r="H101" s="81"/>
    </row>
    <row r="102" spans="4:8" ht="14.25" customHeight="1" x14ac:dyDescent="0.45">
      <c r="D102" s="82"/>
      <c r="H102" s="81"/>
    </row>
    <row r="103" spans="4:8" ht="14.25" customHeight="1" x14ac:dyDescent="0.45">
      <c r="D103" s="82"/>
      <c r="H103" s="81"/>
    </row>
    <row r="104" spans="4:8" ht="14.25" customHeight="1" x14ac:dyDescent="0.45">
      <c r="D104" s="82"/>
      <c r="H104" s="81"/>
    </row>
    <row r="105" spans="4:8" ht="14.25" customHeight="1" x14ac:dyDescent="0.45">
      <c r="D105" s="82"/>
      <c r="H105" s="81"/>
    </row>
    <row r="106" spans="4:8" ht="14.25" customHeight="1" x14ac:dyDescent="0.45">
      <c r="D106" s="82"/>
      <c r="H106" s="81"/>
    </row>
    <row r="107" spans="4:8" ht="14.25" customHeight="1" x14ac:dyDescent="0.45">
      <c r="D107" s="82"/>
      <c r="H107" s="81"/>
    </row>
    <row r="108" spans="4:8" ht="14.25" customHeight="1" x14ac:dyDescent="0.45">
      <c r="D108" s="82"/>
      <c r="H108" s="81"/>
    </row>
    <row r="109" spans="4:8" ht="14.25" customHeight="1" x14ac:dyDescent="0.45">
      <c r="D109" s="82"/>
      <c r="H109" s="81"/>
    </row>
    <row r="110" spans="4:8" ht="14.25" customHeight="1" x14ac:dyDescent="0.45">
      <c r="D110" s="82"/>
      <c r="H110" s="81"/>
    </row>
    <row r="111" spans="4:8" ht="14.25" customHeight="1" x14ac:dyDescent="0.45">
      <c r="D111" s="82"/>
      <c r="H111" s="81"/>
    </row>
    <row r="112" spans="4:8" ht="14.25" customHeight="1" x14ac:dyDescent="0.45">
      <c r="D112" s="82"/>
      <c r="H112" s="81"/>
    </row>
    <row r="113" spans="4:8" ht="14.25" customHeight="1" x14ac:dyDescent="0.45">
      <c r="D113" s="82"/>
      <c r="H113" s="81"/>
    </row>
    <row r="114" spans="4:8" ht="14.25" customHeight="1" x14ac:dyDescent="0.45">
      <c r="D114" s="82"/>
      <c r="H114" s="81"/>
    </row>
    <row r="115" spans="4:8" ht="14.25" customHeight="1" x14ac:dyDescent="0.45">
      <c r="D115" s="82"/>
      <c r="H115" s="81"/>
    </row>
    <row r="116" spans="4:8" ht="14.25" customHeight="1" x14ac:dyDescent="0.45">
      <c r="D116" s="82"/>
      <c r="H116" s="81"/>
    </row>
    <row r="117" spans="4:8" ht="14.25" customHeight="1" x14ac:dyDescent="0.45">
      <c r="D117" s="82"/>
      <c r="H117" s="81"/>
    </row>
    <row r="118" spans="4:8" ht="14.25" customHeight="1" x14ac:dyDescent="0.45">
      <c r="D118" s="82"/>
      <c r="H118" s="81"/>
    </row>
    <row r="119" spans="4:8" ht="14.25" customHeight="1" x14ac:dyDescent="0.45">
      <c r="D119" s="82"/>
      <c r="H119" s="81"/>
    </row>
    <row r="120" spans="4:8" ht="14.25" customHeight="1" x14ac:dyDescent="0.45">
      <c r="D120" s="82"/>
      <c r="H120" s="81"/>
    </row>
    <row r="121" spans="4:8" ht="14.25" customHeight="1" x14ac:dyDescent="0.45">
      <c r="D121" s="82"/>
      <c r="H121" s="81"/>
    </row>
    <row r="122" spans="4:8" ht="14.25" customHeight="1" x14ac:dyDescent="0.45">
      <c r="D122" s="82"/>
      <c r="H122" s="81"/>
    </row>
    <row r="123" spans="4:8" ht="14.25" customHeight="1" x14ac:dyDescent="0.45">
      <c r="D123" s="82"/>
      <c r="H123" s="81"/>
    </row>
    <row r="124" spans="4:8" ht="14.25" customHeight="1" x14ac:dyDescent="0.45">
      <c r="D124" s="82"/>
      <c r="H124" s="81"/>
    </row>
    <row r="125" spans="4:8" ht="14.25" customHeight="1" x14ac:dyDescent="0.45">
      <c r="D125" s="82"/>
      <c r="H125" s="81"/>
    </row>
    <row r="126" spans="4:8" ht="14.25" customHeight="1" x14ac:dyDescent="0.45">
      <c r="D126" s="82"/>
      <c r="H126" s="81"/>
    </row>
    <row r="127" spans="4:8" ht="14.25" customHeight="1" x14ac:dyDescent="0.45">
      <c r="D127" s="82"/>
      <c r="H127" s="81"/>
    </row>
    <row r="128" spans="4:8" ht="14.25" customHeight="1" x14ac:dyDescent="0.45">
      <c r="D128" s="82"/>
      <c r="H128" s="81"/>
    </row>
    <row r="129" spans="4:8" ht="14.25" customHeight="1" x14ac:dyDescent="0.45">
      <c r="D129" s="82"/>
      <c r="H129" s="81"/>
    </row>
    <row r="130" spans="4:8" ht="14.25" customHeight="1" x14ac:dyDescent="0.45">
      <c r="D130" s="82"/>
      <c r="H130" s="81"/>
    </row>
    <row r="131" spans="4:8" ht="14.25" customHeight="1" x14ac:dyDescent="0.45">
      <c r="D131" s="82"/>
      <c r="H131" s="81"/>
    </row>
    <row r="132" spans="4:8" ht="14.25" customHeight="1" x14ac:dyDescent="0.45">
      <c r="D132" s="82"/>
      <c r="H132" s="81"/>
    </row>
    <row r="133" spans="4:8" ht="14.25" customHeight="1" x14ac:dyDescent="0.45">
      <c r="D133" s="82"/>
      <c r="H133" s="81"/>
    </row>
    <row r="134" spans="4:8" ht="14.25" customHeight="1" x14ac:dyDescent="0.45">
      <c r="D134" s="82"/>
      <c r="H134" s="81"/>
    </row>
    <row r="135" spans="4:8" ht="14.25" customHeight="1" x14ac:dyDescent="0.45">
      <c r="D135" s="82"/>
      <c r="H135" s="81"/>
    </row>
    <row r="136" spans="4:8" ht="14.25" customHeight="1" x14ac:dyDescent="0.45">
      <c r="D136" s="82"/>
      <c r="H136" s="81"/>
    </row>
    <row r="137" spans="4:8" ht="14.25" customHeight="1" x14ac:dyDescent="0.45">
      <c r="D137" s="82"/>
      <c r="H137" s="81"/>
    </row>
    <row r="138" spans="4:8" ht="14.25" customHeight="1" x14ac:dyDescent="0.45">
      <c r="D138" s="82"/>
      <c r="H138" s="81"/>
    </row>
    <row r="139" spans="4:8" ht="14.25" customHeight="1" x14ac:dyDescent="0.45">
      <c r="D139" s="82"/>
      <c r="H139" s="81"/>
    </row>
    <row r="140" spans="4:8" ht="14.25" customHeight="1" x14ac:dyDescent="0.45">
      <c r="D140" s="82"/>
      <c r="H140" s="81"/>
    </row>
    <row r="141" spans="4:8" ht="14.25" customHeight="1" x14ac:dyDescent="0.45">
      <c r="D141" s="82"/>
      <c r="H141" s="81"/>
    </row>
    <row r="142" spans="4:8" ht="14.25" customHeight="1" x14ac:dyDescent="0.45">
      <c r="D142" s="82"/>
      <c r="H142" s="81"/>
    </row>
    <row r="143" spans="4:8" ht="14.25" customHeight="1" x14ac:dyDescent="0.45">
      <c r="D143" s="82"/>
      <c r="H143" s="81"/>
    </row>
    <row r="144" spans="4:8" ht="14.25" customHeight="1" x14ac:dyDescent="0.45">
      <c r="D144" s="82"/>
      <c r="H144" s="81"/>
    </row>
    <row r="145" spans="4:8" ht="14.25" customHeight="1" x14ac:dyDescent="0.45">
      <c r="D145" s="82"/>
      <c r="H145" s="81"/>
    </row>
    <row r="146" spans="4:8" ht="14.25" customHeight="1" x14ac:dyDescent="0.45">
      <c r="D146" s="82"/>
      <c r="H146" s="81"/>
    </row>
    <row r="147" spans="4:8" ht="14.25" customHeight="1" x14ac:dyDescent="0.45">
      <c r="D147" s="82"/>
      <c r="H147" s="81"/>
    </row>
    <row r="148" spans="4:8" ht="14.25" customHeight="1" x14ac:dyDescent="0.45">
      <c r="D148" s="82"/>
      <c r="H148" s="81"/>
    </row>
    <row r="149" spans="4:8" ht="14.25" customHeight="1" x14ac:dyDescent="0.45">
      <c r="D149" s="82"/>
      <c r="H149" s="81"/>
    </row>
    <row r="150" spans="4:8" ht="14.25" customHeight="1" x14ac:dyDescent="0.45">
      <c r="D150" s="82"/>
      <c r="H150" s="81"/>
    </row>
    <row r="151" spans="4:8" ht="14.25" customHeight="1" x14ac:dyDescent="0.45">
      <c r="D151" s="82"/>
      <c r="H151" s="81"/>
    </row>
    <row r="152" spans="4:8" ht="14.25" customHeight="1" x14ac:dyDescent="0.45">
      <c r="D152" s="82"/>
      <c r="H152" s="81"/>
    </row>
    <row r="153" spans="4:8" ht="14.25" customHeight="1" x14ac:dyDescent="0.45">
      <c r="D153" s="82"/>
      <c r="H153" s="81"/>
    </row>
    <row r="154" spans="4:8" ht="14.25" customHeight="1" x14ac:dyDescent="0.45">
      <c r="D154" s="82"/>
      <c r="H154" s="81"/>
    </row>
    <row r="155" spans="4:8" ht="14.25" customHeight="1" x14ac:dyDescent="0.45">
      <c r="D155" s="82"/>
      <c r="H155" s="81"/>
    </row>
    <row r="156" spans="4:8" ht="14.25" customHeight="1" x14ac:dyDescent="0.45">
      <c r="D156" s="82"/>
      <c r="H156" s="81"/>
    </row>
    <row r="157" spans="4:8" ht="14.25" customHeight="1" x14ac:dyDescent="0.45">
      <c r="D157" s="82"/>
      <c r="H157" s="81"/>
    </row>
    <row r="158" spans="4:8" ht="14.25" customHeight="1" x14ac:dyDescent="0.45">
      <c r="D158" s="82"/>
      <c r="H158" s="81"/>
    </row>
    <row r="159" spans="4:8" ht="14.25" customHeight="1" x14ac:dyDescent="0.45">
      <c r="D159" s="82"/>
      <c r="H159" s="81"/>
    </row>
    <row r="160" spans="4:8" ht="14.25" customHeight="1" x14ac:dyDescent="0.45">
      <c r="D160" s="82"/>
      <c r="H160" s="81"/>
    </row>
    <row r="161" spans="4:8" ht="14.25" customHeight="1" x14ac:dyDescent="0.45">
      <c r="D161" s="82"/>
      <c r="H161" s="81"/>
    </row>
    <row r="162" spans="4:8" ht="14.25" customHeight="1" x14ac:dyDescent="0.45">
      <c r="D162" s="82"/>
      <c r="H162" s="81"/>
    </row>
    <row r="163" spans="4:8" ht="14.25" customHeight="1" x14ac:dyDescent="0.45">
      <c r="D163" s="82"/>
      <c r="H163" s="81"/>
    </row>
    <row r="164" spans="4:8" ht="14.25" customHeight="1" x14ac:dyDescent="0.45">
      <c r="D164" s="82"/>
      <c r="H164" s="81"/>
    </row>
    <row r="165" spans="4:8" ht="14.25" customHeight="1" x14ac:dyDescent="0.45">
      <c r="D165" s="82"/>
      <c r="H165" s="81"/>
    </row>
    <row r="166" spans="4:8" ht="14.25" customHeight="1" x14ac:dyDescent="0.45">
      <c r="D166" s="82"/>
      <c r="H166" s="81"/>
    </row>
    <row r="167" spans="4:8" ht="14.25" customHeight="1" x14ac:dyDescent="0.45">
      <c r="D167" s="82"/>
      <c r="H167" s="81"/>
    </row>
    <row r="168" spans="4:8" ht="14.25" customHeight="1" x14ac:dyDescent="0.45">
      <c r="D168" s="82"/>
      <c r="H168" s="81"/>
    </row>
    <row r="169" spans="4:8" ht="14.25" customHeight="1" x14ac:dyDescent="0.45">
      <c r="D169" s="82"/>
      <c r="H169" s="81"/>
    </row>
    <row r="170" spans="4:8" ht="14.25" customHeight="1" x14ac:dyDescent="0.45">
      <c r="D170" s="82"/>
      <c r="H170" s="81"/>
    </row>
    <row r="171" spans="4:8" ht="14.25" customHeight="1" x14ac:dyDescent="0.45">
      <c r="D171" s="82"/>
      <c r="H171" s="81"/>
    </row>
    <row r="172" spans="4:8" ht="14.25" customHeight="1" x14ac:dyDescent="0.45">
      <c r="D172" s="82"/>
      <c r="H172" s="81"/>
    </row>
    <row r="173" spans="4:8" ht="14.25" customHeight="1" x14ac:dyDescent="0.45">
      <c r="D173" s="82"/>
      <c r="H173" s="81"/>
    </row>
    <row r="174" spans="4:8" ht="14.25" customHeight="1" x14ac:dyDescent="0.45">
      <c r="D174" s="82"/>
      <c r="H174" s="81"/>
    </row>
    <row r="175" spans="4:8" ht="14.25" customHeight="1" x14ac:dyDescent="0.45">
      <c r="D175" s="82"/>
      <c r="H175" s="81"/>
    </row>
    <row r="176" spans="4:8" ht="14.25" customHeight="1" x14ac:dyDescent="0.45">
      <c r="D176" s="82"/>
      <c r="H176" s="81"/>
    </row>
    <row r="177" spans="4:8" ht="14.25" customHeight="1" x14ac:dyDescent="0.45">
      <c r="D177" s="82"/>
      <c r="H177" s="81"/>
    </row>
    <row r="178" spans="4:8" ht="14.25" customHeight="1" x14ac:dyDescent="0.45">
      <c r="D178" s="82"/>
      <c r="H178" s="81"/>
    </row>
    <row r="179" spans="4:8" ht="14.25" customHeight="1" x14ac:dyDescent="0.45">
      <c r="D179" s="82"/>
      <c r="H179" s="81"/>
    </row>
    <row r="180" spans="4:8" ht="14.25" customHeight="1" x14ac:dyDescent="0.45">
      <c r="D180" s="82"/>
      <c r="H180" s="81"/>
    </row>
    <row r="181" spans="4:8" ht="14.25" customHeight="1" x14ac:dyDescent="0.45">
      <c r="D181" s="82"/>
      <c r="H181" s="81"/>
    </row>
    <row r="182" spans="4:8" ht="14.25" customHeight="1" x14ac:dyDescent="0.45">
      <c r="D182" s="82"/>
      <c r="H182" s="81"/>
    </row>
    <row r="183" spans="4:8" ht="14.25" customHeight="1" x14ac:dyDescent="0.45">
      <c r="D183" s="82"/>
      <c r="H183" s="81"/>
    </row>
    <row r="184" spans="4:8" ht="14.25" customHeight="1" x14ac:dyDescent="0.45">
      <c r="D184" s="82"/>
      <c r="H184" s="81"/>
    </row>
    <row r="185" spans="4:8" ht="14.25" customHeight="1" x14ac:dyDescent="0.45">
      <c r="D185" s="82"/>
      <c r="H185" s="81"/>
    </row>
    <row r="186" spans="4:8" ht="14.25" customHeight="1" x14ac:dyDescent="0.45">
      <c r="D186" s="82"/>
      <c r="H186" s="81"/>
    </row>
    <row r="187" spans="4:8" ht="14.25" customHeight="1" x14ac:dyDescent="0.45">
      <c r="D187" s="82"/>
      <c r="H187" s="81"/>
    </row>
    <row r="188" spans="4:8" ht="14.25" customHeight="1" x14ac:dyDescent="0.45">
      <c r="D188" s="82"/>
      <c r="H188" s="81"/>
    </row>
    <row r="189" spans="4:8" ht="14.25" customHeight="1" x14ac:dyDescent="0.45">
      <c r="D189" s="82"/>
      <c r="H189" s="81"/>
    </row>
    <row r="190" spans="4:8" ht="14.25" customHeight="1" x14ac:dyDescent="0.45">
      <c r="D190" s="82"/>
      <c r="H190" s="81"/>
    </row>
    <row r="191" spans="4:8" ht="14.25" customHeight="1" x14ac:dyDescent="0.45">
      <c r="D191" s="82"/>
      <c r="H191" s="81"/>
    </row>
    <row r="192" spans="4:8" ht="14.25" customHeight="1" x14ac:dyDescent="0.45">
      <c r="D192" s="82"/>
      <c r="H192" s="81"/>
    </row>
    <row r="193" spans="4:8" ht="14.25" customHeight="1" x14ac:dyDescent="0.45">
      <c r="D193" s="82"/>
      <c r="H193" s="81"/>
    </row>
    <row r="194" spans="4:8" ht="14.25" customHeight="1" x14ac:dyDescent="0.45">
      <c r="D194" s="82"/>
      <c r="H194" s="81"/>
    </row>
    <row r="195" spans="4:8" ht="14.25" customHeight="1" x14ac:dyDescent="0.45">
      <c r="D195" s="82"/>
      <c r="H195" s="81"/>
    </row>
    <row r="196" spans="4:8" ht="14.25" customHeight="1" x14ac:dyDescent="0.45">
      <c r="D196" s="82"/>
      <c r="H196" s="81"/>
    </row>
    <row r="197" spans="4:8" ht="14.25" customHeight="1" x14ac:dyDescent="0.45">
      <c r="D197" s="82"/>
      <c r="H197" s="81"/>
    </row>
    <row r="198" spans="4:8" ht="14.25" customHeight="1" x14ac:dyDescent="0.45">
      <c r="D198" s="82"/>
      <c r="H198" s="81"/>
    </row>
    <row r="199" spans="4:8" ht="14.25" customHeight="1" x14ac:dyDescent="0.45">
      <c r="D199" s="82"/>
      <c r="H199" s="81"/>
    </row>
    <row r="200" spans="4:8" ht="14.25" customHeight="1" x14ac:dyDescent="0.45">
      <c r="D200" s="82"/>
      <c r="H200" s="81"/>
    </row>
    <row r="201" spans="4:8" ht="14.25" customHeight="1" x14ac:dyDescent="0.45">
      <c r="D201" s="82"/>
      <c r="H201" s="81"/>
    </row>
    <row r="202" spans="4:8" ht="14.25" customHeight="1" x14ac:dyDescent="0.45">
      <c r="D202" s="82"/>
      <c r="H202" s="81"/>
    </row>
    <row r="203" spans="4:8" ht="14.25" customHeight="1" x14ac:dyDescent="0.45">
      <c r="D203" s="82"/>
      <c r="H203" s="81"/>
    </row>
    <row r="204" spans="4:8" ht="14.25" customHeight="1" x14ac:dyDescent="0.45">
      <c r="D204" s="82"/>
      <c r="H204" s="81"/>
    </row>
    <row r="205" spans="4:8" ht="14.25" customHeight="1" x14ac:dyDescent="0.45">
      <c r="D205" s="82"/>
      <c r="H205" s="81"/>
    </row>
    <row r="206" spans="4:8" ht="14.25" customHeight="1" x14ac:dyDescent="0.45">
      <c r="D206" s="82"/>
      <c r="H206" s="81"/>
    </row>
    <row r="207" spans="4:8" ht="14.25" customHeight="1" x14ac:dyDescent="0.45">
      <c r="D207" s="82"/>
      <c r="H207" s="81"/>
    </row>
    <row r="208" spans="4:8" ht="14.25" customHeight="1" x14ac:dyDescent="0.45">
      <c r="D208" s="82"/>
      <c r="H208" s="81"/>
    </row>
    <row r="209" spans="4:8" ht="14.25" customHeight="1" x14ac:dyDescent="0.45">
      <c r="D209" s="82"/>
      <c r="H209" s="81"/>
    </row>
    <row r="210" spans="4:8" ht="14.25" customHeight="1" x14ac:dyDescent="0.45">
      <c r="D210" s="82"/>
      <c r="H210" s="81"/>
    </row>
    <row r="211" spans="4:8" ht="14.25" customHeight="1" x14ac:dyDescent="0.45">
      <c r="D211" s="82"/>
      <c r="H211" s="81"/>
    </row>
    <row r="212" spans="4:8" ht="14.25" customHeight="1" x14ac:dyDescent="0.45">
      <c r="D212" s="82"/>
      <c r="H212" s="81"/>
    </row>
    <row r="213" spans="4:8" ht="14.25" customHeight="1" x14ac:dyDescent="0.45">
      <c r="D213" s="82"/>
      <c r="H213" s="81"/>
    </row>
    <row r="214" spans="4:8" ht="14.25" customHeight="1" x14ac:dyDescent="0.45">
      <c r="D214" s="82"/>
      <c r="H214" s="81"/>
    </row>
    <row r="215" spans="4:8" ht="14.25" customHeight="1" x14ac:dyDescent="0.45">
      <c r="D215" s="82"/>
      <c r="H215" s="81"/>
    </row>
    <row r="216" spans="4:8" ht="14.25" customHeight="1" x14ac:dyDescent="0.45">
      <c r="D216" s="82"/>
      <c r="H216" s="81"/>
    </row>
    <row r="217" spans="4:8" ht="14.25" customHeight="1" x14ac:dyDescent="0.45">
      <c r="D217" s="82"/>
      <c r="H217" s="81"/>
    </row>
    <row r="218" spans="4:8" ht="14.25" customHeight="1" x14ac:dyDescent="0.45">
      <c r="D218" s="82"/>
      <c r="H218" s="81"/>
    </row>
    <row r="219" spans="4:8" ht="14.25" customHeight="1" x14ac:dyDescent="0.45">
      <c r="D219" s="82"/>
      <c r="H219" s="81"/>
    </row>
    <row r="220" spans="4:8" ht="14.25" customHeight="1" x14ac:dyDescent="0.45">
      <c r="D220" s="82"/>
      <c r="H220" s="81"/>
    </row>
    <row r="221" spans="4:8" ht="14.25" customHeight="1" x14ac:dyDescent="0.45">
      <c r="D221" s="82"/>
      <c r="H221" s="81"/>
    </row>
    <row r="222" spans="4:8" ht="14.25" customHeight="1" x14ac:dyDescent="0.45">
      <c r="D222" s="82"/>
      <c r="H222" s="81"/>
    </row>
    <row r="223" spans="4:8" ht="14.25" customHeight="1" x14ac:dyDescent="0.45">
      <c r="D223" s="82"/>
      <c r="H223" s="81"/>
    </row>
    <row r="224" spans="4:8" ht="14.25" customHeight="1" x14ac:dyDescent="0.45">
      <c r="D224" s="82"/>
      <c r="H224" s="81"/>
    </row>
    <row r="225" spans="4:8" ht="14.25" customHeight="1" x14ac:dyDescent="0.45">
      <c r="D225" s="82"/>
      <c r="H225" s="81"/>
    </row>
    <row r="226" spans="4:8" ht="14.25" customHeight="1" x14ac:dyDescent="0.45">
      <c r="D226" s="82"/>
      <c r="H226" s="81"/>
    </row>
    <row r="227" spans="4:8" ht="14.25" customHeight="1" x14ac:dyDescent="0.45">
      <c r="D227" s="82"/>
      <c r="H227" s="81"/>
    </row>
    <row r="228" spans="4:8" ht="14.25" customHeight="1" x14ac:dyDescent="0.45">
      <c r="D228" s="82"/>
      <c r="H228" s="81"/>
    </row>
    <row r="229" spans="4:8" ht="14.25" customHeight="1" x14ac:dyDescent="0.45">
      <c r="D229" s="82"/>
      <c r="H229" s="81"/>
    </row>
    <row r="230" spans="4:8" ht="14.25" customHeight="1" x14ac:dyDescent="0.45">
      <c r="D230" s="82"/>
      <c r="H230" s="81"/>
    </row>
    <row r="231" spans="4:8" ht="14.25" customHeight="1" x14ac:dyDescent="0.45">
      <c r="D231" s="82"/>
      <c r="H231" s="81"/>
    </row>
    <row r="232" spans="4:8" ht="14.25" customHeight="1" x14ac:dyDescent="0.45">
      <c r="D232" s="82"/>
      <c r="H232" s="81"/>
    </row>
    <row r="233" spans="4:8" ht="14.25" customHeight="1" x14ac:dyDescent="0.45">
      <c r="D233" s="82"/>
      <c r="H233" s="81"/>
    </row>
    <row r="234" spans="4:8" ht="14.25" customHeight="1" x14ac:dyDescent="0.45">
      <c r="D234" s="82"/>
      <c r="H234" s="81"/>
    </row>
    <row r="235" spans="4:8" ht="14.25" customHeight="1" x14ac:dyDescent="0.45">
      <c r="D235" s="82"/>
      <c r="H235" s="81"/>
    </row>
    <row r="236" spans="4:8" ht="14.25" customHeight="1" x14ac:dyDescent="0.45">
      <c r="D236" s="82"/>
      <c r="H236" s="81"/>
    </row>
    <row r="237" spans="4:8" ht="14.25" customHeight="1" x14ac:dyDescent="0.45">
      <c r="D237" s="82"/>
      <c r="H237" s="81"/>
    </row>
    <row r="238" spans="4:8" ht="14.25" customHeight="1" x14ac:dyDescent="0.45">
      <c r="D238" s="82"/>
      <c r="H238" s="81"/>
    </row>
    <row r="239" spans="4:8" ht="14.25" customHeight="1" x14ac:dyDescent="0.45">
      <c r="D239" s="82"/>
      <c r="H239" s="81"/>
    </row>
    <row r="240" spans="4:8" ht="14.25" customHeight="1" x14ac:dyDescent="0.45">
      <c r="D240" s="82"/>
      <c r="H240" s="81"/>
    </row>
    <row r="241" spans="4:8" ht="14.25" customHeight="1" x14ac:dyDescent="0.45">
      <c r="D241" s="82"/>
      <c r="H241" s="81"/>
    </row>
    <row r="242" spans="4:8" ht="14.25" customHeight="1" x14ac:dyDescent="0.45">
      <c r="D242" s="82"/>
      <c r="H242" s="81"/>
    </row>
    <row r="243" spans="4:8" ht="14.25" customHeight="1" x14ac:dyDescent="0.45">
      <c r="D243" s="82"/>
      <c r="H243" s="81"/>
    </row>
    <row r="244" spans="4:8" ht="14.25" customHeight="1" x14ac:dyDescent="0.45">
      <c r="D244" s="82"/>
      <c r="H244" s="81"/>
    </row>
    <row r="245" spans="4:8" ht="14.25" customHeight="1" x14ac:dyDescent="0.45">
      <c r="D245" s="82"/>
      <c r="H245" s="81"/>
    </row>
    <row r="246" spans="4:8" ht="14.25" customHeight="1" x14ac:dyDescent="0.45">
      <c r="D246" s="82"/>
      <c r="H246" s="81"/>
    </row>
    <row r="247" spans="4:8" ht="14.25" customHeight="1" x14ac:dyDescent="0.45">
      <c r="D247" s="82"/>
      <c r="H247" s="81"/>
    </row>
    <row r="248" spans="4:8" ht="14.25" customHeight="1" x14ac:dyDescent="0.45">
      <c r="D248" s="82"/>
      <c r="H248" s="81"/>
    </row>
    <row r="249" spans="4:8" ht="14.25" customHeight="1" x14ac:dyDescent="0.45">
      <c r="D249" s="82"/>
      <c r="H249" s="81"/>
    </row>
    <row r="250" spans="4:8" ht="14.25" customHeight="1" x14ac:dyDescent="0.45">
      <c r="D250" s="82"/>
      <c r="H250" s="81"/>
    </row>
    <row r="251" spans="4:8" ht="14.25" customHeight="1" x14ac:dyDescent="0.45">
      <c r="D251" s="82"/>
      <c r="H251" s="81"/>
    </row>
    <row r="252" spans="4:8" ht="14.25" customHeight="1" x14ac:dyDescent="0.45">
      <c r="D252" s="82"/>
      <c r="H252" s="81"/>
    </row>
    <row r="253" spans="4:8" ht="14.25" customHeight="1" x14ac:dyDescent="0.45">
      <c r="D253" s="82"/>
      <c r="H253" s="81"/>
    </row>
    <row r="254" spans="4:8" ht="14.25" customHeight="1" x14ac:dyDescent="0.45">
      <c r="D254" s="82"/>
      <c r="H254" s="81"/>
    </row>
    <row r="255" spans="4:8" ht="14.25" customHeight="1" x14ac:dyDescent="0.45">
      <c r="D255" s="82"/>
      <c r="H255" s="81"/>
    </row>
    <row r="256" spans="4:8" ht="14.25" customHeight="1" x14ac:dyDescent="0.45">
      <c r="D256" s="82"/>
      <c r="H256" s="81"/>
    </row>
    <row r="257" spans="4:8" ht="14.25" customHeight="1" x14ac:dyDescent="0.45">
      <c r="D257" s="82"/>
      <c r="H257" s="81"/>
    </row>
    <row r="258" spans="4:8" ht="14.25" customHeight="1" x14ac:dyDescent="0.45">
      <c r="D258" s="82"/>
      <c r="H258" s="81"/>
    </row>
    <row r="259" spans="4:8" ht="14.25" customHeight="1" x14ac:dyDescent="0.45">
      <c r="D259" s="82"/>
      <c r="H259" s="81"/>
    </row>
    <row r="260" spans="4:8" ht="14.25" customHeight="1" x14ac:dyDescent="0.45">
      <c r="D260" s="82"/>
      <c r="H260" s="81"/>
    </row>
    <row r="261" spans="4:8" ht="14.25" customHeight="1" x14ac:dyDescent="0.45">
      <c r="D261" s="82"/>
      <c r="H261" s="81"/>
    </row>
    <row r="262" spans="4:8" ht="14.25" customHeight="1" x14ac:dyDescent="0.45">
      <c r="D262" s="82"/>
      <c r="H262" s="81"/>
    </row>
    <row r="263" spans="4:8" ht="14.25" customHeight="1" x14ac:dyDescent="0.45">
      <c r="D263" s="82"/>
      <c r="H263" s="81"/>
    </row>
    <row r="264" spans="4:8" ht="14.25" customHeight="1" x14ac:dyDescent="0.45">
      <c r="D264" s="82"/>
      <c r="H264" s="81"/>
    </row>
    <row r="265" spans="4:8" ht="14.25" customHeight="1" x14ac:dyDescent="0.45">
      <c r="D265" s="82"/>
      <c r="H265" s="81"/>
    </row>
    <row r="266" spans="4:8" ht="14.25" customHeight="1" x14ac:dyDescent="0.45">
      <c r="D266" s="82"/>
      <c r="H266" s="81"/>
    </row>
    <row r="267" spans="4:8" ht="14.25" customHeight="1" x14ac:dyDescent="0.45">
      <c r="D267" s="82"/>
      <c r="H267" s="81"/>
    </row>
    <row r="268" spans="4:8" ht="14.25" customHeight="1" x14ac:dyDescent="0.45">
      <c r="D268" s="82"/>
      <c r="H268" s="81"/>
    </row>
    <row r="269" spans="4:8" ht="14.25" customHeight="1" x14ac:dyDescent="0.45">
      <c r="D269" s="82"/>
      <c r="H269" s="81"/>
    </row>
    <row r="270" spans="4:8" ht="14.25" customHeight="1" x14ac:dyDescent="0.45">
      <c r="D270" s="82"/>
      <c r="H270" s="81"/>
    </row>
    <row r="271" spans="4:8" ht="14.25" customHeight="1" x14ac:dyDescent="0.45">
      <c r="D271" s="82"/>
      <c r="H271" s="81"/>
    </row>
    <row r="272" spans="4:8" ht="14.25" customHeight="1" x14ac:dyDescent="0.45">
      <c r="D272" s="82"/>
      <c r="H272" s="81"/>
    </row>
    <row r="273" spans="4:8" ht="14.25" customHeight="1" x14ac:dyDescent="0.45">
      <c r="D273" s="82"/>
      <c r="H273" s="81"/>
    </row>
    <row r="274" spans="4:8" ht="14.25" customHeight="1" x14ac:dyDescent="0.45">
      <c r="D274" s="82"/>
      <c r="H274" s="81"/>
    </row>
    <row r="275" spans="4:8" ht="14.25" customHeight="1" x14ac:dyDescent="0.45">
      <c r="D275" s="82"/>
      <c r="H275" s="81"/>
    </row>
    <row r="276" spans="4:8" ht="14.25" customHeight="1" x14ac:dyDescent="0.45">
      <c r="D276" s="82"/>
      <c r="H276" s="81"/>
    </row>
    <row r="277" spans="4:8" ht="14.25" customHeight="1" x14ac:dyDescent="0.45">
      <c r="D277" s="82"/>
      <c r="H277" s="81"/>
    </row>
    <row r="278" spans="4:8" ht="14.25" customHeight="1" x14ac:dyDescent="0.45">
      <c r="D278" s="82"/>
      <c r="H278" s="81"/>
    </row>
    <row r="279" spans="4:8" ht="14.25" customHeight="1" x14ac:dyDescent="0.45">
      <c r="D279" s="82"/>
      <c r="H279" s="81"/>
    </row>
    <row r="280" spans="4:8" ht="14.25" customHeight="1" x14ac:dyDescent="0.45">
      <c r="D280" s="82"/>
      <c r="H280" s="81"/>
    </row>
    <row r="281" spans="4:8" ht="14.25" customHeight="1" x14ac:dyDescent="0.45">
      <c r="D281" s="82"/>
      <c r="H281" s="81"/>
    </row>
    <row r="282" spans="4:8" ht="14.25" customHeight="1" x14ac:dyDescent="0.45">
      <c r="D282" s="82"/>
      <c r="H282" s="81"/>
    </row>
    <row r="283" spans="4:8" ht="14.25" customHeight="1" x14ac:dyDescent="0.45">
      <c r="D283" s="82"/>
      <c r="H283" s="81"/>
    </row>
    <row r="284" spans="4:8" ht="14.25" customHeight="1" x14ac:dyDescent="0.45">
      <c r="D284" s="82"/>
      <c r="H284" s="81"/>
    </row>
    <row r="285" spans="4:8" ht="14.25" customHeight="1" x14ac:dyDescent="0.45">
      <c r="D285" s="82"/>
      <c r="H285" s="81"/>
    </row>
    <row r="286" spans="4:8" ht="14.25" customHeight="1" x14ac:dyDescent="0.45">
      <c r="D286" s="82"/>
      <c r="H286" s="81"/>
    </row>
    <row r="287" spans="4:8" ht="14.25" customHeight="1" x14ac:dyDescent="0.45">
      <c r="D287" s="82"/>
      <c r="H287" s="81"/>
    </row>
    <row r="288" spans="4:8" ht="14.25" customHeight="1" x14ac:dyDescent="0.45">
      <c r="D288" s="82"/>
      <c r="H288" s="81"/>
    </row>
    <row r="289" spans="4:8" ht="14.25" customHeight="1" x14ac:dyDescent="0.45">
      <c r="D289" s="82"/>
      <c r="H289" s="81"/>
    </row>
    <row r="290" spans="4:8" ht="14.25" customHeight="1" x14ac:dyDescent="0.45">
      <c r="D290" s="82"/>
      <c r="H290" s="81"/>
    </row>
    <row r="291" spans="4:8" ht="14.25" customHeight="1" x14ac:dyDescent="0.45">
      <c r="D291" s="82"/>
      <c r="H291" s="81"/>
    </row>
    <row r="292" spans="4:8" ht="14.25" customHeight="1" x14ac:dyDescent="0.45">
      <c r="D292" s="82"/>
      <c r="H292" s="81"/>
    </row>
    <row r="293" spans="4:8" ht="14.25" customHeight="1" x14ac:dyDescent="0.45">
      <c r="D293" s="82"/>
      <c r="H293" s="81"/>
    </row>
    <row r="294" spans="4:8" ht="14.25" customHeight="1" x14ac:dyDescent="0.45">
      <c r="D294" s="82"/>
      <c r="H294" s="81"/>
    </row>
    <row r="295" spans="4:8" ht="14.25" customHeight="1" x14ac:dyDescent="0.45">
      <c r="D295" s="82"/>
      <c r="H295" s="81"/>
    </row>
    <row r="296" spans="4:8" ht="14.25" customHeight="1" x14ac:dyDescent="0.45">
      <c r="D296" s="82"/>
      <c r="H296" s="81"/>
    </row>
    <row r="297" spans="4:8" ht="14.25" customHeight="1" x14ac:dyDescent="0.45">
      <c r="D297" s="82"/>
      <c r="H297" s="81"/>
    </row>
    <row r="298" spans="4:8" ht="14.25" customHeight="1" x14ac:dyDescent="0.45">
      <c r="D298" s="82"/>
      <c r="H298" s="81"/>
    </row>
    <row r="299" spans="4:8" ht="14.25" customHeight="1" x14ac:dyDescent="0.45">
      <c r="D299" s="82"/>
      <c r="H299" s="81"/>
    </row>
    <row r="300" spans="4:8" ht="14.25" customHeight="1" x14ac:dyDescent="0.45">
      <c r="D300" s="82"/>
      <c r="H300" s="81"/>
    </row>
    <row r="301" spans="4:8" ht="14.25" customHeight="1" x14ac:dyDescent="0.45">
      <c r="D301" s="82"/>
      <c r="H301" s="81"/>
    </row>
    <row r="302" spans="4:8" ht="14.25" customHeight="1" x14ac:dyDescent="0.45">
      <c r="D302" s="82"/>
      <c r="H302" s="81"/>
    </row>
    <row r="303" spans="4:8" ht="14.25" customHeight="1" x14ac:dyDescent="0.45">
      <c r="D303" s="82"/>
      <c r="H303" s="81"/>
    </row>
    <row r="304" spans="4:8" ht="14.25" customHeight="1" x14ac:dyDescent="0.45">
      <c r="D304" s="82"/>
      <c r="H304" s="81"/>
    </row>
    <row r="305" spans="4:8" ht="14.25" customHeight="1" x14ac:dyDescent="0.45">
      <c r="D305" s="82"/>
      <c r="H305" s="81"/>
    </row>
    <row r="306" spans="4:8" ht="14.25" customHeight="1" x14ac:dyDescent="0.45">
      <c r="D306" s="82"/>
      <c r="H306" s="81"/>
    </row>
    <row r="307" spans="4:8" ht="14.25" customHeight="1" x14ac:dyDescent="0.45">
      <c r="D307" s="82"/>
      <c r="H307" s="81"/>
    </row>
    <row r="308" spans="4:8" ht="14.25" customHeight="1" x14ac:dyDescent="0.45">
      <c r="D308" s="82"/>
      <c r="H308" s="81"/>
    </row>
    <row r="309" spans="4:8" ht="14.25" customHeight="1" x14ac:dyDescent="0.45">
      <c r="D309" s="82"/>
      <c r="H309" s="81"/>
    </row>
    <row r="310" spans="4:8" ht="14.25" customHeight="1" x14ac:dyDescent="0.45">
      <c r="D310" s="82"/>
      <c r="H310" s="81"/>
    </row>
    <row r="311" spans="4:8" ht="14.25" customHeight="1" x14ac:dyDescent="0.45">
      <c r="D311" s="82"/>
      <c r="H311" s="81"/>
    </row>
    <row r="312" spans="4:8" ht="14.25" customHeight="1" x14ac:dyDescent="0.45">
      <c r="D312" s="82"/>
      <c r="H312" s="81"/>
    </row>
    <row r="313" spans="4:8" ht="14.25" customHeight="1" x14ac:dyDescent="0.45">
      <c r="D313" s="82"/>
      <c r="H313" s="81"/>
    </row>
    <row r="314" spans="4:8" ht="14.25" customHeight="1" x14ac:dyDescent="0.45">
      <c r="D314" s="82"/>
      <c r="H314" s="81"/>
    </row>
    <row r="315" spans="4:8" ht="14.25" customHeight="1" x14ac:dyDescent="0.45">
      <c r="D315" s="82"/>
      <c r="H315" s="81"/>
    </row>
    <row r="316" spans="4:8" ht="14.25" customHeight="1" x14ac:dyDescent="0.45">
      <c r="D316" s="82"/>
      <c r="H316" s="81"/>
    </row>
    <row r="317" spans="4:8" ht="14.25" customHeight="1" x14ac:dyDescent="0.45">
      <c r="D317" s="82"/>
      <c r="H317" s="81"/>
    </row>
    <row r="318" spans="4:8" ht="14.25" customHeight="1" x14ac:dyDescent="0.45">
      <c r="D318" s="82"/>
      <c r="H318" s="81"/>
    </row>
    <row r="319" spans="4:8" ht="14.25" customHeight="1" x14ac:dyDescent="0.45">
      <c r="D319" s="82"/>
      <c r="H319" s="81"/>
    </row>
    <row r="320" spans="4:8" ht="14.25" customHeight="1" x14ac:dyDescent="0.45">
      <c r="D320" s="82"/>
      <c r="H320" s="81"/>
    </row>
    <row r="321" spans="4:8" ht="14.25" customHeight="1" x14ac:dyDescent="0.45">
      <c r="D321" s="82"/>
      <c r="H321" s="81"/>
    </row>
    <row r="322" spans="4:8" ht="14.25" customHeight="1" x14ac:dyDescent="0.45">
      <c r="D322" s="82"/>
      <c r="H322" s="81"/>
    </row>
    <row r="323" spans="4:8" ht="14.25" customHeight="1" x14ac:dyDescent="0.45">
      <c r="D323" s="82"/>
      <c r="H323" s="81"/>
    </row>
    <row r="324" spans="4:8" ht="14.25" customHeight="1" x14ac:dyDescent="0.45">
      <c r="D324" s="82"/>
      <c r="H324" s="81"/>
    </row>
    <row r="325" spans="4:8" ht="14.25" customHeight="1" x14ac:dyDescent="0.45">
      <c r="D325" s="82"/>
      <c r="H325" s="81"/>
    </row>
    <row r="326" spans="4:8" ht="14.25" customHeight="1" x14ac:dyDescent="0.45">
      <c r="D326" s="82"/>
      <c r="H326" s="81"/>
    </row>
    <row r="327" spans="4:8" ht="14.25" customHeight="1" x14ac:dyDescent="0.45">
      <c r="D327" s="82"/>
      <c r="H327" s="81"/>
    </row>
    <row r="328" spans="4:8" ht="14.25" customHeight="1" x14ac:dyDescent="0.45">
      <c r="D328" s="82"/>
      <c r="H328" s="81"/>
    </row>
    <row r="329" spans="4:8" ht="14.25" customHeight="1" x14ac:dyDescent="0.45">
      <c r="D329" s="82"/>
      <c r="H329" s="81"/>
    </row>
    <row r="330" spans="4:8" ht="14.25" customHeight="1" x14ac:dyDescent="0.45">
      <c r="D330" s="82"/>
      <c r="H330" s="81"/>
    </row>
    <row r="331" spans="4:8" ht="14.25" customHeight="1" x14ac:dyDescent="0.45">
      <c r="D331" s="82"/>
      <c r="H331" s="81"/>
    </row>
    <row r="332" spans="4:8" ht="14.25" customHeight="1" x14ac:dyDescent="0.45">
      <c r="D332" s="82"/>
      <c r="H332" s="81"/>
    </row>
    <row r="333" spans="4:8" ht="14.25" customHeight="1" x14ac:dyDescent="0.45">
      <c r="D333" s="82"/>
      <c r="H333" s="81"/>
    </row>
    <row r="334" spans="4:8" ht="14.25" customHeight="1" x14ac:dyDescent="0.45">
      <c r="D334" s="82"/>
      <c r="H334" s="81"/>
    </row>
    <row r="335" spans="4:8" ht="14.25" customHeight="1" x14ac:dyDescent="0.45">
      <c r="D335" s="82"/>
      <c r="H335" s="81"/>
    </row>
    <row r="336" spans="4:8" ht="14.25" customHeight="1" x14ac:dyDescent="0.45">
      <c r="D336" s="82"/>
      <c r="H336" s="81"/>
    </row>
    <row r="337" spans="4:8" ht="14.25" customHeight="1" x14ac:dyDescent="0.45">
      <c r="D337" s="82"/>
      <c r="H337" s="81"/>
    </row>
    <row r="338" spans="4:8" ht="14.25" customHeight="1" x14ac:dyDescent="0.45">
      <c r="D338" s="82"/>
      <c r="H338" s="81"/>
    </row>
    <row r="339" spans="4:8" ht="14.25" customHeight="1" x14ac:dyDescent="0.45">
      <c r="D339" s="82"/>
      <c r="H339" s="81"/>
    </row>
    <row r="340" spans="4:8" ht="14.25" customHeight="1" x14ac:dyDescent="0.45">
      <c r="D340" s="82"/>
      <c r="H340" s="81"/>
    </row>
    <row r="341" spans="4:8" ht="14.25" customHeight="1" x14ac:dyDescent="0.45">
      <c r="D341" s="82"/>
      <c r="H341" s="81"/>
    </row>
    <row r="342" spans="4:8" ht="14.25" customHeight="1" x14ac:dyDescent="0.45">
      <c r="D342" s="82"/>
      <c r="H342" s="81"/>
    </row>
    <row r="343" spans="4:8" ht="14.25" customHeight="1" x14ac:dyDescent="0.45">
      <c r="D343" s="82"/>
      <c r="H343" s="81"/>
    </row>
    <row r="344" spans="4:8" ht="14.25" customHeight="1" x14ac:dyDescent="0.45">
      <c r="D344" s="82"/>
      <c r="H344" s="81"/>
    </row>
    <row r="345" spans="4:8" ht="14.25" customHeight="1" x14ac:dyDescent="0.45">
      <c r="D345" s="82"/>
      <c r="H345" s="81"/>
    </row>
    <row r="346" spans="4:8" ht="14.25" customHeight="1" x14ac:dyDescent="0.45">
      <c r="D346" s="82"/>
      <c r="H346" s="81"/>
    </row>
    <row r="347" spans="4:8" ht="14.25" customHeight="1" x14ac:dyDescent="0.45">
      <c r="D347" s="82"/>
      <c r="H347" s="81"/>
    </row>
    <row r="348" spans="4:8" ht="14.25" customHeight="1" x14ac:dyDescent="0.45">
      <c r="D348" s="82"/>
      <c r="H348" s="81"/>
    </row>
    <row r="349" spans="4:8" ht="14.25" customHeight="1" x14ac:dyDescent="0.45">
      <c r="D349" s="82"/>
      <c r="H349" s="81"/>
    </row>
    <row r="350" spans="4:8" ht="14.25" customHeight="1" x14ac:dyDescent="0.45">
      <c r="D350" s="82"/>
      <c r="H350" s="81"/>
    </row>
    <row r="351" spans="4:8" ht="14.25" customHeight="1" x14ac:dyDescent="0.45">
      <c r="D351" s="82"/>
      <c r="H351" s="81"/>
    </row>
    <row r="352" spans="4:8" ht="14.25" customHeight="1" x14ac:dyDescent="0.45">
      <c r="D352" s="82"/>
      <c r="H352" s="81"/>
    </row>
    <row r="353" spans="4:8" ht="14.25" customHeight="1" x14ac:dyDescent="0.45">
      <c r="D353" s="82"/>
      <c r="H353" s="81"/>
    </row>
    <row r="354" spans="4:8" ht="14.25" customHeight="1" x14ac:dyDescent="0.45">
      <c r="D354" s="82"/>
      <c r="H354" s="81"/>
    </row>
    <row r="355" spans="4:8" ht="14.25" customHeight="1" x14ac:dyDescent="0.45">
      <c r="D355" s="82"/>
      <c r="H355" s="81"/>
    </row>
    <row r="356" spans="4:8" ht="14.25" customHeight="1" x14ac:dyDescent="0.45">
      <c r="D356" s="82"/>
      <c r="H356" s="81"/>
    </row>
    <row r="357" spans="4:8" ht="14.25" customHeight="1" x14ac:dyDescent="0.45">
      <c r="D357" s="82"/>
      <c r="H357" s="81"/>
    </row>
    <row r="358" spans="4:8" ht="14.25" customHeight="1" x14ac:dyDescent="0.45">
      <c r="D358" s="82"/>
      <c r="H358" s="81"/>
    </row>
    <row r="359" spans="4:8" ht="14.25" customHeight="1" x14ac:dyDescent="0.45">
      <c r="D359" s="82"/>
      <c r="H359" s="81"/>
    </row>
    <row r="360" spans="4:8" ht="14.25" customHeight="1" x14ac:dyDescent="0.45">
      <c r="D360" s="82"/>
      <c r="H360" s="81"/>
    </row>
    <row r="361" spans="4:8" ht="14.25" customHeight="1" x14ac:dyDescent="0.45">
      <c r="D361" s="82"/>
      <c r="H361" s="81"/>
    </row>
    <row r="362" spans="4:8" ht="14.25" customHeight="1" x14ac:dyDescent="0.45">
      <c r="D362" s="82"/>
      <c r="H362" s="81"/>
    </row>
    <row r="363" spans="4:8" ht="14.25" customHeight="1" x14ac:dyDescent="0.45">
      <c r="D363" s="82"/>
      <c r="H363" s="81"/>
    </row>
    <row r="364" spans="4:8" ht="14.25" customHeight="1" x14ac:dyDescent="0.45">
      <c r="D364" s="82"/>
      <c r="H364" s="81"/>
    </row>
    <row r="365" spans="4:8" ht="14.25" customHeight="1" x14ac:dyDescent="0.45">
      <c r="D365" s="82"/>
      <c r="H365" s="81"/>
    </row>
    <row r="366" spans="4:8" ht="14.25" customHeight="1" x14ac:dyDescent="0.45">
      <c r="D366" s="82"/>
      <c r="H366" s="81"/>
    </row>
    <row r="367" spans="4:8" ht="14.25" customHeight="1" x14ac:dyDescent="0.45">
      <c r="D367" s="82"/>
      <c r="H367" s="81"/>
    </row>
    <row r="368" spans="4:8" ht="14.25" customHeight="1" x14ac:dyDescent="0.45">
      <c r="D368" s="82"/>
      <c r="H368" s="81"/>
    </row>
    <row r="369" spans="4:8" ht="14.25" customHeight="1" x14ac:dyDescent="0.45">
      <c r="D369" s="82"/>
      <c r="H369" s="81"/>
    </row>
    <row r="370" spans="4:8" ht="14.25" customHeight="1" x14ac:dyDescent="0.45">
      <c r="D370" s="82"/>
      <c r="H370" s="81"/>
    </row>
    <row r="371" spans="4:8" ht="14.25" customHeight="1" x14ac:dyDescent="0.45">
      <c r="D371" s="82"/>
      <c r="H371" s="81"/>
    </row>
    <row r="372" spans="4:8" ht="14.25" customHeight="1" x14ac:dyDescent="0.45">
      <c r="D372" s="82"/>
      <c r="H372" s="81"/>
    </row>
    <row r="373" spans="4:8" ht="14.25" customHeight="1" x14ac:dyDescent="0.45">
      <c r="D373" s="82"/>
      <c r="H373" s="81"/>
    </row>
    <row r="374" spans="4:8" ht="14.25" customHeight="1" x14ac:dyDescent="0.45">
      <c r="D374" s="82"/>
      <c r="H374" s="81"/>
    </row>
    <row r="375" spans="4:8" ht="14.25" customHeight="1" x14ac:dyDescent="0.45">
      <c r="D375" s="82"/>
      <c r="H375" s="81"/>
    </row>
    <row r="376" spans="4:8" ht="14.25" customHeight="1" x14ac:dyDescent="0.45">
      <c r="D376" s="82"/>
      <c r="H376" s="81"/>
    </row>
    <row r="377" spans="4:8" ht="14.25" customHeight="1" x14ac:dyDescent="0.45">
      <c r="D377" s="82"/>
      <c r="H377" s="81"/>
    </row>
    <row r="378" spans="4:8" ht="14.25" customHeight="1" x14ac:dyDescent="0.45">
      <c r="D378" s="82"/>
      <c r="H378" s="81"/>
    </row>
    <row r="379" spans="4:8" ht="14.25" customHeight="1" x14ac:dyDescent="0.45">
      <c r="D379" s="82"/>
      <c r="H379" s="81"/>
    </row>
    <row r="380" spans="4:8" ht="14.25" customHeight="1" x14ac:dyDescent="0.45">
      <c r="D380" s="82"/>
      <c r="H380" s="81"/>
    </row>
    <row r="381" spans="4:8" ht="14.25" customHeight="1" x14ac:dyDescent="0.45">
      <c r="D381" s="82"/>
      <c r="H381" s="81"/>
    </row>
    <row r="382" spans="4:8" ht="14.25" customHeight="1" x14ac:dyDescent="0.45">
      <c r="D382" s="82"/>
      <c r="H382" s="81"/>
    </row>
    <row r="383" spans="4:8" ht="14.25" customHeight="1" x14ac:dyDescent="0.45">
      <c r="D383" s="82"/>
      <c r="H383" s="81"/>
    </row>
    <row r="384" spans="4:8" ht="14.25" customHeight="1" x14ac:dyDescent="0.45">
      <c r="D384" s="82"/>
      <c r="H384" s="81"/>
    </row>
    <row r="385" spans="4:8" ht="14.25" customHeight="1" x14ac:dyDescent="0.45">
      <c r="D385" s="82"/>
      <c r="H385" s="81"/>
    </row>
    <row r="386" spans="4:8" ht="14.25" customHeight="1" x14ac:dyDescent="0.45">
      <c r="D386" s="82"/>
      <c r="H386" s="81"/>
    </row>
    <row r="387" spans="4:8" ht="14.25" customHeight="1" x14ac:dyDescent="0.45">
      <c r="D387" s="82"/>
      <c r="H387" s="81"/>
    </row>
    <row r="388" spans="4:8" ht="14.25" customHeight="1" x14ac:dyDescent="0.45">
      <c r="D388" s="82"/>
      <c r="H388" s="81"/>
    </row>
    <row r="389" spans="4:8" ht="14.25" customHeight="1" x14ac:dyDescent="0.45">
      <c r="D389" s="82"/>
      <c r="H389" s="81"/>
    </row>
    <row r="390" spans="4:8" ht="14.25" customHeight="1" x14ac:dyDescent="0.45">
      <c r="D390" s="82"/>
      <c r="H390" s="81"/>
    </row>
    <row r="391" spans="4:8" ht="14.25" customHeight="1" x14ac:dyDescent="0.45">
      <c r="D391" s="82"/>
      <c r="H391" s="81"/>
    </row>
    <row r="392" spans="4:8" ht="14.25" customHeight="1" x14ac:dyDescent="0.45">
      <c r="D392" s="82"/>
      <c r="H392" s="81"/>
    </row>
    <row r="393" spans="4:8" ht="14.25" customHeight="1" x14ac:dyDescent="0.45">
      <c r="D393" s="82"/>
      <c r="H393" s="81"/>
    </row>
    <row r="394" spans="4:8" ht="14.25" customHeight="1" x14ac:dyDescent="0.45">
      <c r="D394" s="82"/>
      <c r="H394" s="81"/>
    </row>
    <row r="395" spans="4:8" ht="14.25" customHeight="1" x14ac:dyDescent="0.45">
      <c r="D395" s="82"/>
      <c r="H395" s="81"/>
    </row>
    <row r="396" spans="4:8" ht="14.25" customHeight="1" x14ac:dyDescent="0.45">
      <c r="D396" s="82"/>
      <c r="H396" s="81"/>
    </row>
    <row r="397" spans="4:8" ht="14.25" customHeight="1" x14ac:dyDescent="0.45">
      <c r="D397" s="82"/>
      <c r="H397" s="81"/>
    </row>
    <row r="398" spans="4:8" ht="14.25" customHeight="1" x14ac:dyDescent="0.45">
      <c r="D398" s="82"/>
      <c r="H398" s="81"/>
    </row>
    <row r="399" spans="4:8" ht="14.25" customHeight="1" x14ac:dyDescent="0.45">
      <c r="D399" s="82"/>
      <c r="H399" s="81"/>
    </row>
    <row r="400" spans="4:8" ht="14.25" customHeight="1" x14ac:dyDescent="0.45">
      <c r="D400" s="82"/>
      <c r="H400" s="81"/>
    </row>
    <row r="401" spans="4:8" ht="14.25" customHeight="1" x14ac:dyDescent="0.45">
      <c r="D401" s="82"/>
      <c r="H401" s="81"/>
    </row>
    <row r="402" spans="4:8" ht="14.25" customHeight="1" x14ac:dyDescent="0.45">
      <c r="D402" s="82"/>
      <c r="H402" s="81"/>
    </row>
    <row r="403" spans="4:8" ht="14.25" customHeight="1" x14ac:dyDescent="0.45">
      <c r="D403" s="82"/>
      <c r="H403" s="81"/>
    </row>
    <row r="404" spans="4:8" ht="14.25" customHeight="1" x14ac:dyDescent="0.45">
      <c r="D404" s="82"/>
      <c r="H404" s="81"/>
    </row>
    <row r="405" spans="4:8" ht="14.25" customHeight="1" x14ac:dyDescent="0.45">
      <c r="D405" s="82"/>
      <c r="H405" s="81"/>
    </row>
    <row r="406" spans="4:8" ht="14.25" customHeight="1" x14ac:dyDescent="0.45">
      <c r="D406" s="82"/>
      <c r="H406" s="81"/>
    </row>
    <row r="407" spans="4:8" ht="14.25" customHeight="1" x14ac:dyDescent="0.45">
      <c r="D407" s="82"/>
      <c r="H407" s="81"/>
    </row>
    <row r="408" spans="4:8" ht="14.25" customHeight="1" x14ac:dyDescent="0.45">
      <c r="D408" s="82"/>
      <c r="H408" s="81"/>
    </row>
    <row r="409" spans="4:8" ht="14.25" customHeight="1" x14ac:dyDescent="0.45">
      <c r="D409" s="82"/>
      <c r="H409" s="81"/>
    </row>
    <row r="410" spans="4:8" ht="14.25" customHeight="1" x14ac:dyDescent="0.45">
      <c r="D410" s="82"/>
      <c r="H410" s="81"/>
    </row>
    <row r="411" spans="4:8" ht="14.25" customHeight="1" x14ac:dyDescent="0.45">
      <c r="D411" s="82"/>
      <c r="H411" s="81"/>
    </row>
    <row r="412" spans="4:8" ht="14.25" customHeight="1" x14ac:dyDescent="0.45">
      <c r="D412" s="82"/>
      <c r="H412" s="81"/>
    </row>
    <row r="413" spans="4:8" ht="14.25" customHeight="1" x14ac:dyDescent="0.45">
      <c r="D413" s="82"/>
      <c r="H413" s="81"/>
    </row>
    <row r="414" spans="4:8" ht="14.25" customHeight="1" x14ac:dyDescent="0.45">
      <c r="D414" s="82"/>
      <c r="H414" s="81"/>
    </row>
    <row r="415" spans="4:8" ht="14.25" customHeight="1" x14ac:dyDescent="0.45">
      <c r="D415" s="82"/>
      <c r="H415" s="81"/>
    </row>
    <row r="416" spans="4:8" ht="14.25" customHeight="1" x14ac:dyDescent="0.45">
      <c r="D416" s="82"/>
      <c r="H416" s="81"/>
    </row>
    <row r="417" spans="4:8" ht="14.25" customHeight="1" x14ac:dyDescent="0.45">
      <c r="D417" s="82"/>
      <c r="H417" s="81"/>
    </row>
    <row r="418" spans="4:8" ht="14.25" customHeight="1" x14ac:dyDescent="0.45">
      <c r="D418" s="82"/>
      <c r="H418" s="81"/>
    </row>
    <row r="419" spans="4:8" ht="14.25" customHeight="1" x14ac:dyDescent="0.45">
      <c r="D419" s="82"/>
      <c r="H419" s="81"/>
    </row>
    <row r="420" spans="4:8" ht="14.25" customHeight="1" x14ac:dyDescent="0.45">
      <c r="D420" s="82"/>
      <c r="H420" s="81"/>
    </row>
    <row r="421" spans="4:8" ht="14.25" customHeight="1" x14ac:dyDescent="0.45">
      <c r="D421" s="82"/>
      <c r="H421" s="81"/>
    </row>
    <row r="422" spans="4:8" ht="14.25" customHeight="1" x14ac:dyDescent="0.45">
      <c r="D422" s="82"/>
      <c r="H422" s="81"/>
    </row>
    <row r="423" spans="4:8" ht="14.25" customHeight="1" x14ac:dyDescent="0.45">
      <c r="D423" s="82"/>
      <c r="H423" s="81"/>
    </row>
    <row r="424" spans="4:8" ht="14.25" customHeight="1" x14ac:dyDescent="0.45">
      <c r="D424" s="82"/>
      <c r="H424" s="81"/>
    </row>
    <row r="425" spans="4:8" ht="14.25" customHeight="1" x14ac:dyDescent="0.45">
      <c r="D425" s="82"/>
      <c r="H425" s="81"/>
    </row>
    <row r="426" spans="4:8" ht="14.25" customHeight="1" x14ac:dyDescent="0.45">
      <c r="D426" s="82"/>
      <c r="H426" s="81"/>
    </row>
    <row r="427" spans="4:8" ht="14.25" customHeight="1" x14ac:dyDescent="0.45">
      <c r="D427" s="82"/>
      <c r="H427" s="81"/>
    </row>
    <row r="428" spans="4:8" ht="14.25" customHeight="1" x14ac:dyDescent="0.45">
      <c r="D428" s="82"/>
      <c r="H428" s="81"/>
    </row>
    <row r="429" spans="4:8" ht="14.25" customHeight="1" x14ac:dyDescent="0.45">
      <c r="D429" s="82"/>
      <c r="H429" s="81"/>
    </row>
    <row r="430" spans="4:8" ht="14.25" customHeight="1" x14ac:dyDescent="0.45">
      <c r="D430" s="82"/>
      <c r="H430" s="81"/>
    </row>
    <row r="431" spans="4:8" ht="14.25" customHeight="1" x14ac:dyDescent="0.45">
      <c r="D431" s="82"/>
      <c r="H431" s="81"/>
    </row>
    <row r="432" spans="4:8" ht="14.25" customHeight="1" x14ac:dyDescent="0.45">
      <c r="D432" s="82"/>
      <c r="H432" s="81"/>
    </row>
    <row r="433" spans="4:8" ht="14.25" customHeight="1" x14ac:dyDescent="0.45">
      <c r="D433" s="82"/>
      <c r="H433" s="81"/>
    </row>
    <row r="434" spans="4:8" ht="14.25" customHeight="1" x14ac:dyDescent="0.45">
      <c r="D434" s="82"/>
      <c r="H434" s="81"/>
    </row>
    <row r="435" spans="4:8" ht="14.25" customHeight="1" x14ac:dyDescent="0.45">
      <c r="D435" s="82"/>
      <c r="H435" s="81"/>
    </row>
    <row r="436" spans="4:8" ht="14.25" customHeight="1" x14ac:dyDescent="0.45">
      <c r="D436" s="82"/>
      <c r="H436" s="81"/>
    </row>
    <row r="437" spans="4:8" ht="14.25" customHeight="1" x14ac:dyDescent="0.45">
      <c r="D437" s="82"/>
      <c r="H437" s="81"/>
    </row>
    <row r="438" spans="4:8" ht="14.25" customHeight="1" x14ac:dyDescent="0.45">
      <c r="D438" s="82"/>
      <c r="H438" s="81"/>
    </row>
    <row r="439" spans="4:8" ht="14.25" customHeight="1" x14ac:dyDescent="0.45">
      <c r="D439" s="82"/>
      <c r="H439" s="81"/>
    </row>
    <row r="440" spans="4:8" ht="14.25" customHeight="1" x14ac:dyDescent="0.45">
      <c r="D440" s="82"/>
      <c r="H440" s="81"/>
    </row>
    <row r="441" spans="4:8" ht="14.25" customHeight="1" x14ac:dyDescent="0.45">
      <c r="D441" s="82"/>
      <c r="H441" s="81"/>
    </row>
    <row r="442" spans="4:8" ht="14.25" customHeight="1" x14ac:dyDescent="0.45">
      <c r="D442" s="82"/>
      <c r="H442" s="81"/>
    </row>
    <row r="443" spans="4:8" ht="14.25" customHeight="1" x14ac:dyDescent="0.45">
      <c r="D443" s="82"/>
      <c r="H443" s="81"/>
    </row>
    <row r="444" spans="4:8" ht="14.25" customHeight="1" x14ac:dyDescent="0.45">
      <c r="D444" s="82"/>
      <c r="H444" s="81"/>
    </row>
    <row r="445" spans="4:8" ht="14.25" customHeight="1" x14ac:dyDescent="0.45">
      <c r="D445" s="82"/>
      <c r="H445" s="81"/>
    </row>
    <row r="446" spans="4:8" ht="14.25" customHeight="1" x14ac:dyDescent="0.45">
      <c r="D446" s="82"/>
      <c r="H446" s="81"/>
    </row>
    <row r="447" spans="4:8" ht="14.25" customHeight="1" x14ac:dyDescent="0.45">
      <c r="D447" s="82"/>
      <c r="H447" s="81"/>
    </row>
    <row r="448" spans="4:8" ht="14.25" customHeight="1" x14ac:dyDescent="0.45">
      <c r="D448" s="82"/>
      <c r="H448" s="81"/>
    </row>
    <row r="449" spans="4:8" ht="14.25" customHeight="1" x14ac:dyDescent="0.45">
      <c r="D449" s="82"/>
      <c r="H449" s="81"/>
    </row>
    <row r="450" spans="4:8" ht="14.25" customHeight="1" x14ac:dyDescent="0.45">
      <c r="D450" s="82"/>
      <c r="H450" s="81"/>
    </row>
    <row r="451" spans="4:8" ht="14.25" customHeight="1" x14ac:dyDescent="0.45">
      <c r="D451" s="82"/>
      <c r="H451" s="81"/>
    </row>
    <row r="452" spans="4:8" ht="14.25" customHeight="1" x14ac:dyDescent="0.45">
      <c r="D452" s="82"/>
      <c r="H452" s="81"/>
    </row>
    <row r="453" spans="4:8" ht="14.25" customHeight="1" x14ac:dyDescent="0.45">
      <c r="D453" s="82"/>
      <c r="H453" s="81"/>
    </row>
    <row r="454" spans="4:8" ht="14.25" customHeight="1" x14ac:dyDescent="0.45">
      <c r="D454" s="82"/>
      <c r="H454" s="81"/>
    </row>
    <row r="455" spans="4:8" ht="14.25" customHeight="1" x14ac:dyDescent="0.45">
      <c r="D455" s="82"/>
      <c r="H455" s="81"/>
    </row>
    <row r="456" spans="4:8" ht="14.25" customHeight="1" x14ac:dyDescent="0.45">
      <c r="D456" s="82"/>
      <c r="H456" s="81"/>
    </row>
    <row r="457" spans="4:8" ht="14.25" customHeight="1" x14ac:dyDescent="0.45">
      <c r="D457" s="82"/>
      <c r="H457" s="81"/>
    </row>
    <row r="458" spans="4:8" ht="14.25" customHeight="1" x14ac:dyDescent="0.45">
      <c r="D458" s="82"/>
      <c r="H458" s="81"/>
    </row>
    <row r="459" spans="4:8" ht="14.25" customHeight="1" x14ac:dyDescent="0.45">
      <c r="D459" s="82"/>
      <c r="H459" s="81"/>
    </row>
    <row r="460" spans="4:8" ht="14.25" customHeight="1" x14ac:dyDescent="0.45">
      <c r="D460" s="82"/>
      <c r="H460" s="81"/>
    </row>
    <row r="461" spans="4:8" ht="14.25" customHeight="1" x14ac:dyDescent="0.45">
      <c r="D461" s="82"/>
      <c r="H461" s="81"/>
    </row>
    <row r="462" spans="4:8" ht="14.25" customHeight="1" x14ac:dyDescent="0.45">
      <c r="D462" s="82"/>
      <c r="H462" s="81"/>
    </row>
    <row r="463" spans="4:8" ht="14.25" customHeight="1" x14ac:dyDescent="0.45">
      <c r="D463" s="82"/>
      <c r="H463" s="81"/>
    </row>
    <row r="464" spans="4:8" ht="14.25" customHeight="1" x14ac:dyDescent="0.45">
      <c r="D464" s="82"/>
      <c r="H464" s="81"/>
    </row>
    <row r="465" spans="4:8" ht="14.25" customHeight="1" x14ac:dyDescent="0.45">
      <c r="D465" s="82"/>
      <c r="H465" s="81"/>
    </row>
    <row r="466" spans="4:8" ht="14.25" customHeight="1" x14ac:dyDescent="0.45">
      <c r="D466" s="82"/>
      <c r="H466" s="81"/>
    </row>
    <row r="467" spans="4:8" ht="14.25" customHeight="1" x14ac:dyDescent="0.45">
      <c r="D467" s="82"/>
      <c r="H467" s="81"/>
    </row>
    <row r="468" spans="4:8" ht="14.25" customHeight="1" x14ac:dyDescent="0.45">
      <c r="D468" s="82"/>
      <c r="H468" s="81"/>
    </row>
    <row r="469" spans="4:8" ht="14.25" customHeight="1" x14ac:dyDescent="0.45">
      <c r="D469" s="82"/>
      <c r="H469" s="81"/>
    </row>
    <row r="470" spans="4:8" ht="14.25" customHeight="1" x14ac:dyDescent="0.45">
      <c r="D470" s="82"/>
      <c r="H470" s="81"/>
    </row>
    <row r="471" spans="4:8" ht="14.25" customHeight="1" x14ac:dyDescent="0.45">
      <c r="D471" s="82"/>
      <c r="H471" s="81"/>
    </row>
    <row r="472" spans="4:8" ht="14.25" customHeight="1" x14ac:dyDescent="0.45">
      <c r="D472" s="82"/>
      <c r="H472" s="81"/>
    </row>
    <row r="473" spans="4:8" ht="14.25" customHeight="1" x14ac:dyDescent="0.45">
      <c r="D473" s="82"/>
      <c r="H473" s="81"/>
    </row>
    <row r="474" spans="4:8" ht="14.25" customHeight="1" x14ac:dyDescent="0.45">
      <c r="D474" s="82"/>
      <c r="H474" s="81"/>
    </row>
    <row r="475" spans="4:8" ht="14.25" customHeight="1" x14ac:dyDescent="0.45">
      <c r="D475" s="82"/>
      <c r="H475" s="81"/>
    </row>
    <row r="476" spans="4:8" ht="14.25" customHeight="1" x14ac:dyDescent="0.45">
      <c r="D476" s="82"/>
      <c r="H476" s="81"/>
    </row>
    <row r="477" spans="4:8" ht="14.25" customHeight="1" x14ac:dyDescent="0.45">
      <c r="D477" s="82"/>
      <c r="H477" s="81"/>
    </row>
    <row r="478" spans="4:8" ht="14.25" customHeight="1" x14ac:dyDescent="0.45">
      <c r="D478" s="82"/>
      <c r="H478" s="81"/>
    </row>
    <row r="479" spans="4:8" ht="14.25" customHeight="1" x14ac:dyDescent="0.45">
      <c r="D479" s="82"/>
      <c r="H479" s="81"/>
    </row>
    <row r="480" spans="4:8" ht="14.25" customHeight="1" x14ac:dyDescent="0.45">
      <c r="D480" s="82"/>
      <c r="H480" s="81"/>
    </row>
    <row r="481" spans="4:8" ht="14.25" customHeight="1" x14ac:dyDescent="0.45">
      <c r="D481" s="82"/>
      <c r="H481" s="81"/>
    </row>
    <row r="482" spans="4:8" ht="14.25" customHeight="1" x14ac:dyDescent="0.45">
      <c r="D482" s="82"/>
      <c r="H482" s="81"/>
    </row>
    <row r="483" spans="4:8" ht="14.25" customHeight="1" x14ac:dyDescent="0.45">
      <c r="D483" s="82"/>
      <c r="H483" s="81"/>
    </row>
    <row r="484" spans="4:8" ht="14.25" customHeight="1" x14ac:dyDescent="0.45">
      <c r="D484" s="82"/>
      <c r="H484" s="81"/>
    </row>
    <row r="485" spans="4:8" ht="14.25" customHeight="1" x14ac:dyDescent="0.45">
      <c r="D485" s="82"/>
      <c r="H485" s="81"/>
    </row>
    <row r="486" spans="4:8" ht="14.25" customHeight="1" x14ac:dyDescent="0.45">
      <c r="D486" s="82"/>
      <c r="H486" s="81"/>
    </row>
    <row r="487" spans="4:8" ht="14.25" customHeight="1" x14ac:dyDescent="0.45">
      <c r="D487" s="82"/>
      <c r="H487" s="81"/>
    </row>
    <row r="488" spans="4:8" ht="14.25" customHeight="1" x14ac:dyDescent="0.45">
      <c r="D488" s="82"/>
      <c r="H488" s="81"/>
    </row>
    <row r="489" spans="4:8" ht="14.25" customHeight="1" x14ac:dyDescent="0.45">
      <c r="D489" s="82"/>
      <c r="H489" s="81"/>
    </row>
    <row r="490" spans="4:8" ht="14.25" customHeight="1" x14ac:dyDescent="0.45">
      <c r="D490" s="82"/>
      <c r="H490" s="81"/>
    </row>
    <row r="491" spans="4:8" ht="14.25" customHeight="1" x14ac:dyDescent="0.45">
      <c r="D491" s="82"/>
      <c r="H491" s="81"/>
    </row>
    <row r="492" spans="4:8" ht="14.25" customHeight="1" x14ac:dyDescent="0.45">
      <c r="D492" s="82"/>
      <c r="H492" s="81"/>
    </row>
    <row r="493" spans="4:8" ht="14.25" customHeight="1" x14ac:dyDescent="0.45">
      <c r="D493" s="82"/>
      <c r="H493" s="81"/>
    </row>
    <row r="494" spans="4:8" ht="14.25" customHeight="1" x14ac:dyDescent="0.45">
      <c r="D494" s="82"/>
      <c r="H494" s="81"/>
    </row>
    <row r="495" spans="4:8" ht="14.25" customHeight="1" x14ac:dyDescent="0.45">
      <c r="D495" s="82"/>
      <c r="H495" s="81"/>
    </row>
    <row r="496" spans="4:8" ht="14.25" customHeight="1" x14ac:dyDescent="0.45">
      <c r="D496" s="82"/>
      <c r="H496" s="81"/>
    </row>
    <row r="497" spans="4:8" ht="14.25" customHeight="1" x14ac:dyDescent="0.45">
      <c r="D497" s="82"/>
      <c r="H497" s="81"/>
    </row>
    <row r="498" spans="4:8" ht="14.25" customHeight="1" x14ac:dyDescent="0.45">
      <c r="D498" s="82"/>
      <c r="H498" s="81"/>
    </row>
    <row r="499" spans="4:8" ht="14.25" customHeight="1" x14ac:dyDescent="0.45">
      <c r="D499" s="82"/>
      <c r="H499" s="81"/>
    </row>
    <row r="500" spans="4:8" ht="14.25" customHeight="1" x14ac:dyDescent="0.45">
      <c r="D500" s="82"/>
      <c r="H500" s="81"/>
    </row>
    <row r="501" spans="4:8" ht="14.25" customHeight="1" x14ac:dyDescent="0.45">
      <c r="D501" s="82"/>
      <c r="H501" s="81"/>
    </row>
    <row r="502" spans="4:8" ht="14.25" customHeight="1" x14ac:dyDescent="0.45">
      <c r="D502" s="82"/>
      <c r="H502" s="81"/>
    </row>
    <row r="503" spans="4:8" ht="14.25" customHeight="1" x14ac:dyDescent="0.45">
      <c r="D503" s="82"/>
      <c r="H503" s="81"/>
    </row>
    <row r="504" spans="4:8" ht="14.25" customHeight="1" x14ac:dyDescent="0.45">
      <c r="D504" s="82"/>
      <c r="H504" s="81"/>
    </row>
    <row r="505" spans="4:8" ht="14.25" customHeight="1" x14ac:dyDescent="0.45">
      <c r="D505" s="82"/>
      <c r="H505" s="81"/>
    </row>
    <row r="506" spans="4:8" ht="14.25" customHeight="1" x14ac:dyDescent="0.45">
      <c r="D506" s="82"/>
      <c r="H506" s="81"/>
    </row>
    <row r="507" spans="4:8" ht="14.25" customHeight="1" x14ac:dyDescent="0.45">
      <c r="D507" s="82"/>
      <c r="H507" s="81"/>
    </row>
    <row r="508" spans="4:8" ht="14.25" customHeight="1" x14ac:dyDescent="0.45">
      <c r="D508" s="82"/>
      <c r="H508" s="81"/>
    </row>
    <row r="509" spans="4:8" ht="14.25" customHeight="1" x14ac:dyDescent="0.45">
      <c r="D509" s="82"/>
      <c r="H509" s="81"/>
    </row>
    <row r="510" spans="4:8" ht="14.25" customHeight="1" x14ac:dyDescent="0.45">
      <c r="D510" s="82"/>
      <c r="H510" s="81"/>
    </row>
    <row r="511" spans="4:8" ht="14.25" customHeight="1" x14ac:dyDescent="0.45">
      <c r="D511" s="82"/>
      <c r="H511" s="81"/>
    </row>
    <row r="512" spans="4:8" ht="14.25" customHeight="1" x14ac:dyDescent="0.45">
      <c r="D512" s="82"/>
      <c r="H512" s="81"/>
    </row>
    <row r="513" spans="4:8" ht="14.25" customHeight="1" x14ac:dyDescent="0.45">
      <c r="D513" s="82"/>
      <c r="H513" s="81"/>
    </row>
    <row r="514" spans="4:8" ht="14.25" customHeight="1" x14ac:dyDescent="0.45">
      <c r="D514" s="82"/>
      <c r="H514" s="81"/>
    </row>
    <row r="515" spans="4:8" ht="14.25" customHeight="1" x14ac:dyDescent="0.45">
      <c r="D515" s="82"/>
      <c r="H515" s="81"/>
    </row>
    <row r="516" spans="4:8" ht="14.25" customHeight="1" x14ac:dyDescent="0.45">
      <c r="D516" s="82"/>
      <c r="H516" s="81"/>
    </row>
    <row r="517" spans="4:8" ht="14.25" customHeight="1" x14ac:dyDescent="0.45">
      <c r="D517" s="82"/>
      <c r="H517" s="81"/>
    </row>
    <row r="518" spans="4:8" ht="14.25" customHeight="1" x14ac:dyDescent="0.45">
      <c r="D518" s="82"/>
      <c r="H518" s="81"/>
    </row>
    <row r="519" spans="4:8" ht="14.25" customHeight="1" x14ac:dyDescent="0.45">
      <c r="D519" s="82"/>
      <c r="H519" s="81"/>
    </row>
    <row r="520" spans="4:8" ht="14.25" customHeight="1" x14ac:dyDescent="0.45">
      <c r="D520" s="82"/>
      <c r="H520" s="81"/>
    </row>
    <row r="521" spans="4:8" ht="14.25" customHeight="1" x14ac:dyDescent="0.45">
      <c r="D521" s="82"/>
      <c r="H521" s="81"/>
    </row>
    <row r="522" spans="4:8" ht="14.25" customHeight="1" x14ac:dyDescent="0.45">
      <c r="D522" s="82"/>
      <c r="H522" s="81"/>
    </row>
    <row r="523" spans="4:8" ht="14.25" customHeight="1" x14ac:dyDescent="0.45">
      <c r="D523" s="82"/>
      <c r="H523" s="81"/>
    </row>
    <row r="524" spans="4:8" ht="14.25" customHeight="1" x14ac:dyDescent="0.45">
      <c r="D524" s="82"/>
      <c r="H524" s="81"/>
    </row>
    <row r="525" spans="4:8" ht="14.25" customHeight="1" x14ac:dyDescent="0.45">
      <c r="D525" s="82"/>
      <c r="H525" s="81"/>
    </row>
    <row r="526" spans="4:8" ht="14.25" customHeight="1" x14ac:dyDescent="0.45">
      <c r="D526" s="82"/>
      <c r="H526" s="81"/>
    </row>
    <row r="527" spans="4:8" ht="14.25" customHeight="1" x14ac:dyDescent="0.45">
      <c r="D527" s="82"/>
      <c r="H527" s="81"/>
    </row>
    <row r="528" spans="4:8" ht="14.25" customHeight="1" x14ac:dyDescent="0.45">
      <c r="D528" s="82"/>
      <c r="H528" s="81"/>
    </row>
    <row r="529" spans="4:8" ht="14.25" customHeight="1" x14ac:dyDescent="0.45">
      <c r="D529" s="82"/>
      <c r="H529" s="81"/>
    </row>
    <row r="530" spans="4:8" ht="14.25" customHeight="1" x14ac:dyDescent="0.45">
      <c r="D530" s="82"/>
      <c r="H530" s="81"/>
    </row>
    <row r="531" spans="4:8" ht="14.25" customHeight="1" x14ac:dyDescent="0.45">
      <c r="D531" s="82"/>
      <c r="H531" s="81"/>
    </row>
    <row r="532" spans="4:8" ht="14.25" customHeight="1" x14ac:dyDescent="0.45">
      <c r="D532" s="82"/>
      <c r="H532" s="81"/>
    </row>
    <row r="533" spans="4:8" ht="14.25" customHeight="1" x14ac:dyDescent="0.45">
      <c r="D533" s="82"/>
      <c r="H533" s="81"/>
    </row>
    <row r="534" spans="4:8" ht="14.25" customHeight="1" x14ac:dyDescent="0.45">
      <c r="D534" s="82"/>
      <c r="H534" s="81"/>
    </row>
    <row r="535" spans="4:8" ht="14.25" customHeight="1" x14ac:dyDescent="0.45">
      <c r="D535" s="82"/>
      <c r="H535" s="81"/>
    </row>
    <row r="536" spans="4:8" ht="14.25" customHeight="1" x14ac:dyDescent="0.45">
      <c r="D536" s="82"/>
      <c r="H536" s="81"/>
    </row>
    <row r="537" spans="4:8" ht="14.25" customHeight="1" x14ac:dyDescent="0.45">
      <c r="D537" s="82"/>
      <c r="H537" s="81"/>
    </row>
    <row r="538" spans="4:8" ht="14.25" customHeight="1" x14ac:dyDescent="0.45">
      <c r="D538" s="82"/>
      <c r="H538" s="81"/>
    </row>
    <row r="539" spans="4:8" ht="14.25" customHeight="1" x14ac:dyDescent="0.45">
      <c r="D539" s="82"/>
      <c r="H539" s="81"/>
    </row>
    <row r="540" spans="4:8" ht="14.25" customHeight="1" x14ac:dyDescent="0.45">
      <c r="D540" s="82"/>
      <c r="H540" s="81"/>
    </row>
    <row r="541" spans="4:8" ht="14.25" customHeight="1" x14ac:dyDescent="0.45">
      <c r="D541" s="82"/>
      <c r="H541" s="81"/>
    </row>
    <row r="542" spans="4:8" ht="14.25" customHeight="1" x14ac:dyDescent="0.45">
      <c r="D542" s="82"/>
      <c r="H542" s="81"/>
    </row>
    <row r="543" spans="4:8" ht="14.25" customHeight="1" x14ac:dyDescent="0.45">
      <c r="D543" s="82"/>
      <c r="H543" s="81"/>
    </row>
    <row r="544" spans="4:8" ht="14.25" customHeight="1" x14ac:dyDescent="0.45">
      <c r="D544" s="82"/>
      <c r="H544" s="81"/>
    </row>
    <row r="545" spans="4:8" ht="14.25" customHeight="1" x14ac:dyDescent="0.45">
      <c r="D545" s="82"/>
      <c r="H545" s="81"/>
    </row>
    <row r="546" spans="4:8" ht="14.25" customHeight="1" x14ac:dyDescent="0.45">
      <c r="D546" s="82"/>
      <c r="H546" s="81"/>
    </row>
    <row r="547" spans="4:8" ht="14.25" customHeight="1" x14ac:dyDescent="0.45">
      <c r="D547" s="82"/>
      <c r="H547" s="81"/>
    </row>
    <row r="548" spans="4:8" ht="14.25" customHeight="1" x14ac:dyDescent="0.45">
      <c r="D548" s="82"/>
      <c r="H548" s="81"/>
    </row>
    <row r="549" spans="4:8" ht="14.25" customHeight="1" x14ac:dyDescent="0.45">
      <c r="D549" s="82"/>
      <c r="H549" s="81"/>
    </row>
    <row r="550" spans="4:8" ht="14.25" customHeight="1" x14ac:dyDescent="0.45">
      <c r="D550" s="82"/>
      <c r="H550" s="81"/>
    </row>
    <row r="551" spans="4:8" ht="14.25" customHeight="1" x14ac:dyDescent="0.45">
      <c r="D551" s="82"/>
      <c r="H551" s="81"/>
    </row>
    <row r="552" spans="4:8" ht="14.25" customHeight="1" x14ac:dyDescent="0.45">
      <c r="D552" s="82"/>
      <c r="H552" s="81"/>
    </row>
    <row r="553" spans="4:8" ht="14.25" customHeight="1" x14ac:dyDescent="0.45">
      <c r="D553" s="82"/>
      <c r="H553" s="81"/>
    </row>
    <row r="554" spans="4:8" ht="14.25" customHeight="1" x14ac:dyDescent="0.45">
      <c r="D554" s="82"/>
      <c r="H554" s="81"/>
    </row>
    <row r="555" spans="4:8" ht="14.25" customHeight="1" x14ac:dyDescent="0.45">
      <c r="D555" s="82"/>
      <c r="H555" s="81"/>
    </row>
    <row r="556" spans="4:8" ht="14.25" customHeight="1" x14ac:dyDescent="0.45">
      <c r="D556" s="82"/>
      <c r="H556" s="81"/>
    </row>
    <row r="557" spans="4:8" ht="14.25" customHeight="1" x14ac:dyDescent="0.45">
      <c r="D557" s="82"/>
      <c r="H557" s="81"/>
    </row>
    <row r="558" spans="4:8" ht="14.25" customHeight="1" x14ac:dyDescent="0.45">
      <c r="D558" s="82"/>
      <c r="H558" s="81"/>
    </row>
    <row r="559" spans="4:8" ht="14.25" customHeight="1" x14ac:dyDescent="0.45">
      <c r="D559" s="82"/>
      <c r="H559" s="81"/>
    </row>
    <row r="560" spans="4:8" ht="14.25" customHeight="1" x14ac:dyDescent="0.45">
      <c r="D560" s="82"/>
      <c r="H560" s="81"/>
    </row>
    <row r="561" spans="4:8" ht="14.25" customHeight="1" x14ac:dyDescent="0.45">
      <c r="D561" s="82"/>
      <c r="H561" s="81"/>
    </row>
    <row r="562" spans="4:8" ht="14.25" customHeight="1" x14ac:dyDescent="0.45">
      <c r="D562" s="82"/>
      <c r="H562" s="81"/>
    </row>
    <row r="563" spans="4:8" ht="14.25" customHeight="1" x14ac:dyDescent="0.45">
      <c r="D563" s="82"/>
      <c r="H563" s="81"/>
    </row>
    <row r="564" spans="4:8" ht="14.25" customHeight="1" x14ac:dyDescent="0.45">
      <c r="D564" s="82"/>
      <c r="H564" s="81"/>
    </row>
    <row r="565" spans="4:8" ht="14.25" customHeight="1" x14ac:dyDescent="0.45">
      <c r="D565" s="82"/>
      <c r="H565" s="81"/>
    </row>
    <row r="566" spans="4:8" ht="14.25" customHeight="1" x14ac:dyDescent="0.45">
      <c r="D566" s="82"/>
      <c r="H566" s="81"/>
    </row>
    <row r="567" spans="4:8" ht="14.25" customHeight="1" x14ac:dyDescent="0.45">
      <c r="D567" s="82"/>
      <c r="H567" s="81"/>
    </row>
    <row r="568" spans="4:8" ht="14.25" customHeight="1" x14ac:dyDescent="0.45">
      <c r="D568" s="82"/>
      <c r="H568" s="81"/>
    </row>
    <row r="569" spans="4:8" ht="14.25" customHeight="1" x14ac:dyDescent="0.45">
      <c r="D569" s="82"/>
      <c r="H569" s="81"/>
    </row>
    <row r="570" spans="4:8" ht="14.25" customHeight="1" x14ac:dyDescent="0.45">
      <c r="D570" s="82"/>
      <c r="H570" s="81"/>
    </row>
    <row r="571" spans="4:8" ht="14.25" customHeight="1" x14ac:dyDescent="0.45">
      <c r="D571" s="82"/>
      <c r="H571" s="81"/>
    </row>
    <row r="572" spans="4:8" ht="14.25" customHeight="1" x14ac:dyDescent="0.45">
      <c r="D572" s="82"/>
      <c r="H572" s="81"/>
    </row>
    <row r="573" spans="4:8" ht="14.25" customHeight="1" x14ac:dyDescent="0.45">
      <c r="D573" s="82"/>
      <c r="H573" s="81"/>
    </row>
    <row r="574" spans="4:8" ht="14.25" customHeight="1" x14ac:dyDescent="0.45">
      <c r="D574" s="82"/>
      <c r="H574" s="81"/>
    </row>
    <row r="575" spans="4:8" ht="14.25" customHeight="1" x14ac:dyDescent="0.45">
      <c r="D575" s="82"/>
      <c r="H575" s="81"/>
    </row>
    <row r="576" spans="4:8" ht="14.25" customHeight="1" x14ac:dyDescent="0.45">
      <c r="D576" s="82"/>
      <c r="H576" s="81"/>
    </row>
    <row r="577" spans="4:8" ht="14.25" customHeight="1" x14ac:dyDescent="0.45">
      <c r="D577" s="82"/>
      <c r="H577" s="81"/>
    </row>
    <row r="578" spans="4:8" ht="14.25" customHeight="1" x14ac:dyDescent="0.45">
      <c r="D578" s="82"/>
      <c r="H578" s="81"/>
    </row>
    <row r="579" spans="4:8" ht="14.25" customHeight="1" x14ac:dyDescent="0.45">
      <c r="D579" s="82"/>
      <c r="H579" s="81"/>
    </row>
    <row r="580" spans="4:8" ht="14.25" customHeight="1" x14ac:dyDescent="0.45">
      <c r="D580" s="82"/>
      <c r="H580" s="81"/>
    </row>
    <row r="581" spans="4:8" ht="14.25" customHeight="1" x14ac:dyDescent="0.45">
      <c r="D581" s="82"/>
      <c r="H581" s="81"/>
    </row>
    <row r="582" spans="4:8" ht="14.25" customHeight="1" x14ac:dyDescent="0.45">
      <c r="D582" s="82"/>
      <c r="H582" s="81"/>
    </row>
    <row r="583" spans="4:8" ht="14.25" customHeight="1" x14ac:dyDescent="0.45">
      <c r="D583" s="82"/>
      <c r="H583" s="81"/>
    </row>
    <row r="584" spans="4:8" ht="14.25" customHeight="1" x14ac:dyDescent="0.45">
      <c r="D584" s="82"/>
      <c r="H584" s="81"/>
    </row>
    <row r="585" spans="4:8" ht="14.25" customHeight="1" x14ac:dyDescent="0.45">
      <c r="D585" s="82"/>
      <c r="H585" s="81"/>
    </row>
    <row r="586" spans="4:8" ht="14.25" customHeight="1" x14ac:dyDescent="0.45">
      <c r="D586" s="82"/>
      <c r="H586" s="81"/>
    </row>
    <row r="587" spans="4:8" ht="14.25" customHeight="1" x14ac:dyDescent="0.45">
      <c r="D587" s="82"/>
      <c r="H587" s="81"/>
    </row>
    <row r="588" spans="4:8" ht="14.25" customHeight="1" x14ac:dyDescent="0.45">
      <c r="D588" s="82"/>
      <c r="H588" s="81"/>
    </row>
    <row r="589" spans="4:8" ht="14.25" customHeight="1" x14ac:dyDescent="0.45">
      <c r="D589" s="82"/>
      <c r="H589" s="81"/>
    </row>
    <row r="590" spans="4:8" ht="14.25" customHeight="1" x14ac:dyDescent="0.45">
      <c r="D590" s="82"/>
      <c r="H590" s="81"/>
    </row>
    <row r="591" spans="4:8" ht="14.25" customHeight="1" x14ac:dyDescent="0.45">
      <c r="D591" s="82"/>
      <c r="H591" s="81"/>
    </row>
    <row r="592" spans="4:8" ht="14.25" customHeight="1" x14ac:dyDescent="0.45">
      <c r="D592" s="82"/>
      <c r="H592" s="81"/>
    </row>
    <row r="593" spans="4:8" ht="14.25" customHeight="1" x14ac:dyDescent="0.45">
      <c r="D593" s="82"/>
      <c r="H593" s="81"/>
    </row>
    <row r="594" spans="4:8" ht="14.25" customHeight="1" x14ac:dyDescent="0.45">
      <c r="D594" s="82"/>
      <c r="H594" s="81"/>
    </row>
    <row r="595" spans="4:8" ht="14.25" customHeight="1" x14ac:dyDescent="0.45">
      <c r="D595" s="82"/>
      <c r="H595" s="81"/>
    </row>
    <row r="596" spans="4:8" ht="14.25" customHeight="1" x14ac:dyDescent="0.45">
      <c r="D596" s="82"/>
      <c r="H596" s="81"/>
    </row>
    <row r="597" spans="4:8" ht="14.25" customHeight="1" x14ac:dyDescent="0.45">
      <c r="D597" s="82"/>
      <c r="H597" s="81"/>
    </row>
    <row r="598" spans="4:8" ht="14.25" customHeight="1" x14ac:dyDescent="0.45">
      <c r="D598" s="82"/>
      <c r="H598" s="81"/>
    </row>
    <row r="599" spans="4:8" ht="14.25" customHeight="1" x14ac:dyDescent="0.45">
      <c r="D599" s="82"/>
      <c r="H599" s="81"/>
    </row>
    <row r="600" spans="4:8" ht="14.25" customHeight="1" x14ac:dyDescent="0.45">
      <c r="D600" s="82"/>
      <c r="H600" s="81"/>
    </row>
    <row r="601" spans="4:8" ht="14.25" customHeight="1" x14ac:dyDescent="0.45">
      <c r="D601" s="82"/>
      <c r="H601" s="81"/>
    </row>
    <row r="602" spans="4:8" ht="14.25" customHeight="1" x14ac:dyDescent="0.45">
      <c r="D602" s="82"/>
      <c r="H602" s="81"/>
    </row>
    <row r="603" spans="4:8" ht="14.25" customHeight="1" x14ac:dyDescent="0.45">
      <c r="D603" s="82"/>
      <c r="H603" s="81"/>
    </row>
    <row r="604" spans="4:8" ht="14.25" customHeight="1" x14ac:dyDescent="0.45">
      <c r="D604" s="82"/>
      <c r="H604" s="81"/>
    </row>
    <row r="605" spans="4:8" ht="14.25" customHeight="1" x14ac:dyDescent="0.45">
      <c r="D605" s="82"/>
      <c r="H605" s="81"/>
    </row>
    <row r="606" spans="4:8" ht="14.25" customHeight="1" x14ac:dyDescent="0.45">
      <c r="D606" s="82"/>
      <c r="H606" s="81"/>
    </row>
    <row r="607" spans="4:8" ht="14.25" customHeight="1" x14ac:dyDescent="0.45">
      <c r="D607" s="82"/>
      <c r="H607" s="81"/>
    </row>
    <row r="608" spans="4:8" ht="14.25" customHeight="1" x14ac:dyDescent="0.45">
      <c r="D608" s="82"/>
      <c r="H608" s="81"/>
    </row>
    <row r="609" spans="4:8" ht="14.25" customHeight="1" x14ac:dyDescent="0.45">
      <c r="D609" s="82"/>
      <c r="H609" s="81"/>
    </row>
    <row r="610" spans="4:8" ht="14.25" customHeight="1" x14ac:dyDescent="0.45">
      <c r="D610" s="82"/>
      <c r="H610" s="81"/>
    </row>
    <row r="611" spans="4:8" ht="14.25" customHeight="1" x14ac:dyDescent="0.45">
      <c r="D611" s="82"/>
      <c r="H611" s="81"/>
    </row>
    <row r="612" spans="4:8" ht="14.25" customHeight="1" x14ac:dyDescent="0.45">
      <c r="D612" s="82"/>
      <c r="H612" s="81"/>
    </row>
    <row r="613" spans="4:8" ht="14.25" customHeight="1" x14ac:dyDescent="0.45">
      <c r="D613" s="82"/>
      <c r="H613" s="81"/>
    </row>
    <row r="614" spans="4:8" ht="14.25" customHeight="1" x14ac:dyDescent="0.45">
      <c r="D614" s="82"/>
      <c r="H614" s="81"/>
    </row>
    <row r="615" spans="4:8" ht="14.25" customHeight="1" x14ac:dyDescent="0.45">
      <c r="D615" s="82"/>
      <c r="H615" s="81"/>
    </row>
    <row r="616" spans="4:8" ht="14.25" customHeight="1" x14ac:dyDescent="0.45">
      <c r="D616" s="82"/>
      <c r="H616" s="81"/>
    </row>
    <row r="617" spans="4:8" ht="14.25" customHeight="1" x14ac:dyDescent="0.45">
      <c r="D617" s="82"/>
      <c r="H617" s="81"/>
    </row>
    <row r="618" spans="4:8" ht="14.25" customHeight="1" x14ac:dyDescent="0.45">
      <c r="D618" s="82"/>
      <c r="H618" s="81"/>
    </row>
    <row r="619" spans="4:8" ht="14.25" customHeight="1" x14ac:dyDescent="0.45">
      <c r="D619" s="82"/>
      <c r="H619" s="81"/>
    </row>
    <row r="620" spans="4:8" ht="14.25" customHeight="1" x14ac:dyDescent="0.45">
      <c r="D620" s="82"/>
      <c r="H620" s="81"/>
    </row>
    <row r="621" spans="4:8" ht="14.25" customHeight="1" x14ac:dyDescent="0.45">
      <c r="D621" s="82"/>
      <c r="H621" s="81"/>
    </row>
    <row r="622" spans="4:8" ht="14.25" customHeight="1" x14ac:dyDescent="0.45">
      <c r="D622" s="82"/>
      <c r="H622" s="81"/>
    </row>
    <row r="623" spans="4:8" ht="14.25" customHeight="1" x14ac:dyDescent="0.45">
      <c r="D623" s="82"/>
      <c r="H623" s="81"/>
    </row>
    <row r="624" spans="4:8" ht="14.25" customHeight="1" x14ac:dyDescent="0.45">
      <c r="D624" s="82"/>
      <c r="H624" s="81"/>
    </row>
    <row r="625" spans="4:8" ht="14.25" customHeight="1" x14ac:dyDescent="0.45">
      <c r="D625" s="82"/>
      <c r="H625" s="81"/>
    </row>
    <row r="626" spans="4:8" ht="14.25" customHeight="1" x14ac:dyDescent="0.45">
      <c r="D626" s="82"/>
      <c r="H626" s="81"/>
    </row>
    <row r="627" spans="4:8" ht="14.25" customHeight="1" x14ac:dyDescent="0.45">
      <c r="D627" s="82"/>
      <c r="H627" s="81"/>
    </row>
    <row r="628" spans="4:8" ht="14.25" customHeight="1" x14ac:dyDescent="0.45">
      <c r="D628" s="82"/>
      <c r="H628" s="81"/>
    </row>
    <row r="629" spans="4:8" ht="14.25" customHeight="1" x14ac:dyDescent="0.45">
      <c r="D629" s="82"/>
      <c r="H629" s="81"/>
    </row>
    <row r="630" spans="4:8" ht="14.25" customHeight="1" x14ac:dyDescent="0.45">
      <c r="D630" s="82"/>
      <c r="H630" s="81"/>
    </row>
    <row r="631" spans="4:8" ht="14.25" customHeight="1" x14ac:dyDescent="0.45">
      <c r="D631" s="82"/>
      <c r="H631" s="81"/>
    </row>
    <row r="632" spans="4:8" ht="14.25" customHeight="1" x14ac:dyDescent="0.45">
      <c r="D632" s="82"/>
      <c r="H632" s="81"/>
    </row>
    <row r="633" spans="4:8" ht="14.25" customHeight="1" x14ac:dyDescent="0.45">
      <c r="D633" s="82"/>
      <c r="H633" s="81"/>
    </row>
    <row r="634" spans="4:8" ht="14.25" customHeight="1" x14ac:dyDescent="0.45">
      <c r="D634" s="82"/>
      <c r="H634" s="81"/>
    </row>
    <row r="635" spans="4:8" ht="14.25" customHeight="1" x14ac:dyDescent="0.45">
      <c r="D635" s="82"/>
      <c r="H635" s="81"/>
    </row>
    <row r="636" spans="4:8" ht="14.25" customHeight="1" x14ac:dyDescent="0.45">
      <c r="D636" s="82"/>
      <c r="H636" s="81"/>
    </row>
    <row r="637" spans="4:8" ht="14.25" customHeight="1" x14ac:dyDescent="0.45">
      <c r="D637" s="82"/>
      <c r="H637" s="81"/>
    </row>
    <row r="638" spans="4:8" ht="14.25" customHeight="1" x14ac:dyDescent="0.45">
      <c r="D638" s="82"/>
      <c r="H638" s="81"/>
    </row>
    <row r="639" spans="4:8" ht="14.25" customHeight="1" x14ac:dyDescent="0.45">
      <c r="D639" s="82"/>
      <c r="H639" s="81"/>
    </row>
    <row r="640" spans="4:8" ht="14.25" customHeight="1" x14ac:dyDescent="0.45">
      <c r="D640" s="82"/>
      <c r="H640" s="81"/>
    </row>
    <row r="641" spans="4:8" ht="14.25" customHeight="1" x14ac:dyDescent="0.45">
      <c r="D641" s="82"/>
      <c r="H641" s="81"/>
    </row>
    <row r="642" spans="4:8" ht="14.25" customHeight="1" x14ac:dyDescent="0.45">
      <c r="D642" s="82"/>
      <c r="H642" s="81"/>
    </row>
    <row r="643" spans="4:8" ht="14.25" customHeight="1" x14ac:dyDescent="0.45">
      <c r="D643" s="82"/>
      <c r="H643" s="81"/>
    </row>
    <row r="644" spans="4:8" ht="14.25" customHeight="1" x14ac:dyDescent="0.45">
      <c r="D644" s="82"/>
      <c r="H644" s="81"/>
    </row>
    <row r="645" spans="4:8" ht="14.25" customHeight="1" x14ac:dyDescent="0.45">
      <c r="D645" s="82"/>
      <c r="H645" s="81"/>
    </row>
    <row r="646" spans="4:8" ht="14.25" customHeight="1" x14ac:dyDescent="0.45">
      <c r="D646" s="82"/>
      <c r="H646" s="81"/>
    </row>
    <row r="647" spans="4:8" ht="14.25" customHeight="1" x14ac:dyDescent="0.45">
      <c r="D647" s="82"/>
      <c r="H647" s="81"/>
    </row>
    <row r="648" spans="4:8" ht="14.25" customHeight="1" x14ac:dyDescent="0.45">
      <c r="D648" s="82"/>
      <c r="H648" s="81"/>
    </row>
    <row r="649" spans="4:8" ht="14.25" customHeight="1" x14ac:dyDescent="0.45">
      <c r="D649" s="82"/>
      <c r="H649" s="81"/>
    </row>
    <row r="650" spans="4:8" ht="14.25" customHeight="1" x14ac:dyDescent="0.45">
      <c r="D650" s="82"/>
      <c r="H650" s="81"/>
    </row>
    <row r="651" spans="4:8" ht="14.25" customHeight="1" x14ac:dyDescent="0.45">
      <c r="D651" s="82"/>
      <c r="H651" s="81"/>
    </row>
    <row r="652" spans="4:8" ht="14.25" customHeight="1" x14ac:dyDescent="0.45">
      <c r="D652" s="82"/>
      <c r="H652" s="81"/>
    </row>
    <row r="653" spans="4:8" ht="14.25" customHeight="1" x14ac:dyDescent="0.45">
      <c r="D653" s="82"/>
      <c r="H653" s="81"/>
    </row>
    <row r="654" spans="4:8" ht="14.25" customHeight="1" x14ac:dyDescent="0.45">
      <c r="D654" s="82"/>
      <c r="H654" s="81"/>
    </row>
    <row r="655" spans="4:8" ht="14.25" customHeight="1" x14ac:dyDescent="0.45">
      <c r="D655" s="82"/>
      <c r="H655" s="81"/>
    </row>
    <row r="656" spans="4:8" ht="14.25" customHeight="1" x14ac:dyDescent="0.45">
      <c r="D656" s="82"/>
      <c r="H656" s="81"/>
    </row>
    <row r="657" spans="4:8" ht="14.25" customHeight="1" x14ac:dyDescent="0.45">
      <c r="D657" s="82"/>
      <c r="H657" s="81"/>
    </row>
    <row r="658" spans="4:8" ht="14.25" customHeight="1" x14ac:dyDescent="0.45">
      <c r="D658" s="82"/>
      <c r="H658" s="81"/>
    </row>
    <row r="659" spans="4:8" ht="14.25" customHeight="1" x14ac:dyDescent="0.45">
      <c r="D659" s="82"/>
      <c r="H659" s="81"/>
    </row>
    <row r="660" spans="4:8" ht="14.25" customHeight="1" x14ac:dyDescent="0.45">
      <c r="D660" s="82"/>
      <c r="H660" s="81"/>
    </row>
    <row r="661" spans="4:8" ht="14.25" customHeight="1" x14ac:dyDescent="0.45">
      <c r="D661" s="82"/>
      <c r="H661" s="81"/>
    </row>
    <row r="662" spans="4:8" ht="14.25" customHeight="1" x14ac:dyDescent="0.45">
      <c r="D662" s="82"/>
      <c r="H662" s="81"/>
    </row>
    <row r="663" spans="4:8" ht="14.25" customHeight="1" x14ac:dyDescent="0.45">
      <c r="D663" s="82"/>
      <c r="H663" s="81"/>
    </row>
    <row r="664" spans="4:8" ht="14.25" customHeight="1" x14ac:dyDescent="0.45">
      <c r="D664" s="82"/>
      <c r="H664" s="81"/>
    </row>
    <row r="665" spans="4:8" ht="14.25" customHeight="1" x14ac:dyDescent="0.45">
      <c r="D665" s="82"/>
      <c r="H665" s="81"/>
    </row>
    <row r="666" spans="4:8" ht="14.25" customHeight="1" x14ac:dyDescent="0.45">
      <c r="D666" s="82"/>
      <c r="H666" s="81"/>
    </row>
    <row r="667" spans="4:8" ht="14.25" customHeight="1" x14ac:dyDescent="0.45">
      <c r="D667" s="82"/>
      <c r="H667" s="81"/>
    </row>
    <row r="668" spans="4:8" ht="14.25" customHeight="1" x14ac:dyDescent="0.45">
      <c r="D668" s="82"/>
      <c r="H668" s="81"/>
    </row>
    <row r="669" spans="4:8" ht="14.25" customHeight="1" x14ac:dyDescent="0.45">
      <c r="D669" s="82"/>
      <c r="H669" s="81"/>
    </row>
    <row r="670" spans="4:8" ht="14.25" customHeight="1" x14ac:dyDescent="0.45">
      <c r="D670" s="82"/>
      <c r="H670" s="81"/>
    </row>
    <row r="671" spans="4:8" ht="14.25" customHeight="1" x14ac:dyDescent="0.45">
      <c r="D671" s="82"/>
      <c r="H671" s="81"/>
    </row>
    <row r="672" spans="4:8" ht="14.25" customHeight="1" x14ac:dyDescent="0.45">
      <c r="D672" s="82"/>
      <c r="H672" s="81"/>
    </row>
    <row r="673" spans="4:8" ht="14.25" customHeight="1" x14ac:dyDescent="0.45">
      <c r="D673" s="82"/>
      <c r="H673" s="81"/>
    </row>
    <row r="674" spans="4:8" ht="14.25" customHeight="1" x14ac:dyDescent="0.45">
      <c r="D674" s="82"/>
      <c r="H674" s="81"/>
    </row>
    <row r="675" spans="4:8" ht="14.25" customHeight="1" x14ac:dyDescent="0.45">
      <c r="D675" s="82"/>
      <c r="H675" s="81"/>
    </row>
    <row r="676" spans="4:8" ht="14.25" customHeight="1" x14ac:dyDescent="0.45">
      <c r="D676" s="82"/>
      <c r="H676" s="81"/>
    </row>
    <row r="677" spans="4:8" ht="14.25" customHeight="1" x14ac:dyDescent="0.45">
      <c r="D677" s="82"/>
      <c r="H677" s="81"/>
    </row>
    <row r="678" spans="4:8" ht="14.25" customHeight="1" x14ac:dyDescent="0.45">
      <c r="D678" s="82"/>
      <c r="H678" s="81"/>
    </row>
    <row r="679" spans="4:8" ht="14.25" customHeight="1" x14ac:dyDescent="0.45">
      <c r="D679" s="82"/>
      <c r="H679" s="81"/>
    </row>
    <row r="680" spans="4:8" ht="14.25" customHeight="1" x14ac:dyDescent="0.45">
      <c r="D680" s="82"/>
      <c r="H680" s="81"/>
    </row>
    <row r="681" spans="4:8" ht="14.25" customHeight="1" x14ac:dyDescent="0.45">
      <c r="D681" s="82"/>
      <c r="H681" s="81"/>
    </row>
    <row r="682" spans="4:8" ht="14.25" customHeight="1" x14ac:dyDescent="0.45">
      <c r="D682" s="82"/>
      <c r="H682" s="81"/>
    </row>
    <row r="683" spans="4:8" ht="14.25" customHeight="1" x14ac:dyDescent="0.45">
      <c r="D683" s="82"/>
      <c r="H683" s="81"/>
    </row>
    <row r="684" spans="4:8" ht="14.25" customHeight="1" x14ac:dyDescent="0.45">
      <c r="D684" s="82"/>
      <c r="H684" s="81"/>
    </row>
    <row r="685" spans="4:8" ht="14.25" customHeight="1" x14ac:dyDescent="0.45">
      <c r="D685" s="82"/>
      <c r="H685" s="81"/>
    </row>
    <row r="686" spans="4:8" ht="14.25" customHeight="1" x14ac:dyDescent="0.45">
      <c r="D686" s="82"/>
      <c r="H686" s="81"/>
    </row>
    <row r="687" spans="4:8" ht="14.25" customHeight="1" x14ac:dyDescent="0.45">
      <c r="D687" s="82"/>
      <c r="H687" s="81"/>
    </row>
    <row r="688" spans="4:8" ht="14.25" customHeight="1" x14ac:dyDescent="0.45">
      <c r="D688" s="82"/>
      <c r="H688" s="81"/>
    </row>
    <row r="689" spans="4:8" ht="14.25" customHeight="1" x14ac:dyDescent="0.45">
      <c r="D689" s="82"/>
      <c r="H689" s="81"/>
    </row>
    <row r="690" spans="4:8" ht="14.25" customHeight="1" x14ac:dyDescent="0.45">
      <c r="D690" s="82"/>
      <c r="H690" s="81"/>
    </row>
    <row r="691" spans="4:8" ht="14.25" customHeight="1" x14ac:dyDescent="0.45">
      <c r="D691" s="82"/>
      <c r="H691" s="81"/>
    </row>
    <row r="692" spans="4:8" ht="14.25" customHeight="1" x14ac:dyDescent="0.45">
      <c r="D692" s="82"/>
      <c r="H692" s="81"/>
    </row>
    <row r="693" spans="4:8" ht="14.25" customHeight="1" x14ac:dyDescent="0.45">
      <c r="D693" s="82"/>
      <c r="H693" s="81"/>
    </row>
    <row r="694" spans="4:8" ht="14.25" customHeight="1" x14ac:dyDescent="0.45">
      <c r="D694" s="82"/>
      <c r="H694" s="81"/>
    </row>
    <row r="695" spans="4:8" ht="14.25" customHeight="1" x14ac:dyDescent="0.45">
      <c r="D695" s="82"/>
      <c r="H695" s="81"/>
    </row>
    <row r="696" spans="4:8" ht="14.25" customHeight="1" x14ac:dyDescent="0.45">
      <c r="D696" s="82"/>
      <c r="H696" s="81"/>
    </row>
    <row r="697" spans="4:8" ht="14.25" customHeight="1" x14ac:dyDescent="0.45">
      <c r="D697" s="82"/>
      <c r="H697" s="81"/>
    </row>
    <row r="698" spans="4:8" ht="14.25" customHeight="1" x14ac:dyDescent="0.45">
      <c r="D698" s="82"/>
      <c r="H698" s="81"/>
    </row>
    <row r="699" spans="4:8" ht="14.25" customHeight="1" x14ac:dyDescent="0.45">
      <c r="D699" s="82"/>
      <c r="H699" s="81"/>
    </row>
    <row r="700" spans="4:8" ht="14.25" customHeight="1" x14ac:dyDescent="0.45">
      <c r="D700" s="82"/>
      <c r="H700" s="81"/>
    </row>
    <row r="701" spans="4:8" ht="14.25" customHeight="1" x14ac:dyDescent="0.45">
      <c r="D701" s="82"/>
      <c r="H701" s="81"/>
    </row>
    <row r="702" spans="4:8" ht="14.25" customHeight="1" x14ac:dyDescent="0.45">
      <c r="D702" s="82"/>
      <c r="H702" s="81"/>
    </row>
    <row r="703" spans="4:8" ht="14.25" customHeight="1" x14ac:dyDescent="0.45">
      <c r="D703" s="82"/>
      <c r="H703" s="81"/>
    </row>
    <row r="704" spans="4:8" ht="14.25" customHeight="1" x14ac:dyDescent="0.45">
      <c r="D704" s="82"/>
      <c r="H704" s="81"/>
    </row>
    <row r="705" spans="4:8" ht="14.25" customHeight="1" x14ac:dyDescent="0.45">
      <c r="D705" s="82"/>
      <c r="H705" s="81"/>
    </row>
    <row r="706" spans="4:8" ht="14.25" customHeight="1" x14ac:dyDescent="0.45">
      <c r="D706" s="82"/>
      <c r="H706" s="81"/>
    </row>
    <row r="707" spans="4:8" ht="14.25" customHeight="1" x14ac:dyDescent="0.45">
      <c r="D707" s="82"/>
      <c r="H707" s="81"/>
    </row>
    <row r="708" spans="4:8" ht="14.25" customHeight="1" x14ac:dyDescent="0.45">
      <c r="D708" s="82"/>
      <c r="H708" s="81"/>
    </row>
    <row r="709" spans="4:8" ht="14.25" customHeight="1" x14ac:dyDescent="0.45">
      <c r="D709" s="82"/>
      <c r="H709" s="81"/>
    </row>
    <row r="710" spans="4:8" ht="14.25" customHeight="1" x14ac:dyDescent="0.45">
      <c r="D710" s="82"/>
      <c r="H710" s="81"/>
    </row>
    <row r="711" spans="4:8" ht="14.25" customHeight="1" x14ac:dyDescent="0.45">
      <c r="D711" s="82"/>
      <c r="H711" s="81"/>
    </row>
    <row r="712" spans="4:8" ht="14.25" customHeight="1" x14ac:dyDescent="0.45">
      <c r="D712" s="82"/>
      <c r="H712" s="81"/>
    </row>
    <row r="713" spans="4:8" ht="14.25" customHeight="1" x14ac:dyDescent="0.45">
      <c r="D713" s="82"/>
      <c r="H713" s="81"/>
    </row>
    <row r="714" spans="4:8" ht="14.25" customHeight="1" x14ac:dyDescent="0.45">
      <c r="D714" s="82"/>
      <c r="H714" s="81"/>
    </row>
    <row r="715" spans="4:8" ht="14.25" customHeight="1" x14ac:dyDescent="0.45">
      <c r="D715" s="82"/>
      <c r="H715" s="81"/>
    </row>
    <row r="716" spans="4:8" ht="14.25" customHeight="1" x14ac:dyDescent="0.45">
      <c r="D716" s="82"/>
      <c r="H716" s="81"/>
    </row>
    <row r="717" spans="4:8" ht="14.25" customHeight="1" x14ac:dyDescent="0.45">
      <c r="D717" s="82"/>
      <c r="H717" s="81"/>
    </row>
    <row r="718" spans="4:8" ht="14.25" customHeight="1" x14ac:dyDescent="0.45">
      <c r="D718" s="82"/>
      <c r="H718" s="81"/>
    </row>
    <row r="719" spans="4:8" ht="14.25" customHeight="1" x14ac:dyDescent="0.45">
      <c r="D719" s="82"/>
      <c r="H719" s="81"/>
    </row>
    <row r="720" spans="4:8" ht="14.25" customHeight="1" x14ac:dyDescent="0.45">
      <c r="D720" s="82"/>
      <c r="H720" s="81"/>
    </row>
    <row r="721" spans="4:8" ht="14.25" customHeight="1" x14ac:dyDescent="0.45">
      <c r="D721" s="82"/>
      <c r="H721" s="81"/>
    </row>
    <row r="722" spans="4:8" ht="14.25" customHeight="1" x14ac:dyDescent="0.45">
      <c r="D722" s="82"/>
      <c r="H722" s="81"/>
    </row>
    <row r="723" spans="4:8" ht="14.25" customHeight="1" x14ac:dyDescent="0.45">
      <c r="D723" s="82"/>
      <c r="H723" s="81"/>
    </row>
    <row r="724" spans="4:8" ht="14.25" customHeight="1" x14ac:dyDescent="0.45">
      <c r="D724" s="82"/>
      <c r="H724" s="81"/>
    </row>
    <row r="725" spans="4:8" ht="14.25" customHeight="1" x14ac:dyDescent="0.45">
      <c r="D725" s="82"/>
      <c r="H725" s="81"/>
    </row>
    <row r="726" spans="4:8" ht="14.25" customHeight="1" x14ac:dyDescent="0.45">
      <c r="D726" s="82"/>
      <c r="H726" s="81"/>
    </row>
    <row r="727" spans="4:8" ht="14.25" customHeight="1" x14ac:dyDescent="0.45">
      <c r="D727" s="82"/>
      <c r="H727" s="81"/>
    </row>
    <row r="728" spans="4:8" ht="14.25" customHeight="1" x14ac:dyDescent="0.45">
      <c r="D728" s="82"/>
      <c r="H728" s="81"/>
    </row>
    <row r="729" spans="4:8" ht="14.25" customHeight="1" x14ac:dyDescent="0.45">
      <c r="D729" s="82"/>
      <c r="H729" s="81"/>
    </row>
    <row r="730" spans="4:8" ht="14.25" customHeight="1" x14ac:dyDescent="0.45">
      <c r="D730" s="82"/>
      <c r="H730" s="81"/>
    </row>
    <row r="731" spans="4:8" ht="14.25" customHeight="1" x14ac:dyDescent="0.45">
      <c r="D731" s="82"/>
      <c r="H731" s="81"/>
    </row>
    <row r="732" spans="4:8" ht="14.25" customHeight="1" x14ac:dyDescent="0.45">
      <c r="D732" s="82"/>
      <c r="H732" s="81"/>
    </row>
    <row r="733" spans="4:8" ht="14.25" customHeight="1" x14ac:dyDescent="0.45">
      <c r="D733" s="82"/>
      <c r="H733" s="81"/>
    </row>
    <row r="734" spans="4:8" ht="14.25" customHeight="1" x14ac:dyDescent="0.45">
      <c r="D734" s="82"/>
      <c r="H734" s="81"/>
    </row>
    <row r="735" spans="4:8" ht="14.25" customHeight="1" x14ac:dyDescent="0.45">
      <c r="D735" s="82"/>
      <c r="H735" s="81"/>
    </row>
    <row r="736" spans="4:8" ht="14.25" customHeight="1" x14ac:dyDescent="0.45">
      <c r="D736" s="82"/>
      <c r="H736" s="81"/>
    </row>
    <row r="737" spans="4:8" ht="14.25" customHeight="1" x14ac:dyDescent="0.45">
      <c r="D737" s="82"/>
      <c r="H737" s="81"/>
    </row>
    <row r="738" spans="4:8" ht="14.25" customHeight="1" x14ac:dyDescent="0.45">
      <c r="D738" s="82"/>
      <c r="H738" s="81"/>
    </row>
    <row r="739" spans="4:8" ht="14.25" customHeight="1" x14ac:dyDescent="0.45">
      <c r="D739" s="82"/>
      <c r="H739" s="81"/>
    </row>
    <row r="740" spans="4:8" ht="14.25" customHeight="1" x14ac:dyDescent="0.45">
      <c r="D740" s="82"/>
      <c r="H740" s="81"/>
    </row>
    <row r="741" spans="4:8" ht="14.25" customHeight="1" x14ac:dyDescent="0.45">
      <c r="D741" s="82"/>
      <c r="H741" s="81"/>
    </row>
    <row r="742" spans="4:8" ht="14.25" customHeight="1" x14ac:dyDescent="0.45">
      <c r="D742" s="82"/>
      <c r="H742" s="81"/>
    </row>
    <row r="743" spans="4:8" ht="14.25" customHeight="1" x14ac:dyDescent="0.45">
      <c r="D743" s="82"/>
      <c r="H743" s="81"/>
    </row>
    <row r="744" spans="4:8" ht="14.25" customHeight="1" x14ac:dyDescent="0.45">
      <c r="D744" s="82"/>
      <c r="H744" s="81"/>
    </row>
    <row r="745" spans="4:8" ht="14.25" customHeight="1" x14ac:dyDescent="0.45">
      <c r="D745" s="82"/>
      <c r="H745" s="81"/>
    </row>
    <row r="746" spans="4:8" ht="14.25" customHeight="1" x14ac:dyDescent="0.45">
      <c r="D746" s="82"/>
      <c r="H746" s="81"/>
    </row>
    <row r="747" spans="4:8" ht="14.25" customHeight="1" x14ac:dyDescent="0.45">
      <c r="D747" s="82"/>
      <c r="H747" s="81"/>
    </row>
    <row r="748" spans="4:8" ht="14.25" customHeight="1" x14ac:dyDescent="0.45">
      <c r="D748" s="82"/>
      <c r="H748" s="81"/>
    </row>
    <row r="749" spans="4:8" ht="14.25" customHeight="1" x14ac:dyDescent="0.45">
      <c r="D749" s="82"/>
      <c r="H749" s="81"/>
    </row>
    <row r="750" spans="4:8" ht="14.25" customHeight="1" x14ac:dyDescent="0.45">
      <c r="D750" s="82"/>
      <c r="H750" s="81"/>
    </row>
    <row r="751" spans="4:8" ht="14.25" customHeight="1" x14ac:dyDescent="0.45">
      <c r="D751" s="82"/>
      <c r="H751" s="81"/>
    </row>
    <row r="752" spans="4:8" ht="14.25" customHeight="1" x14ac:dyDescent="0.45">
      <c r="D752" s="82"/>
      <c r="H752" s="81"/>
    </row>
    <row r="753" spans="4:8" ht="14.25" customHeight="1" x14ac:dyDescent="0.45">
      <c r="D753" s="82"/>
      <c r="H753" s="81"/>
    </row>
    <row r="754" spans="4:8" ht="14.25" customHeight="1" x14ac:dyDescent="0.45">
      <c r="D754" s="82"/>
      <c r="H754" s="81"/>
    </row>
    <row r="755" spans="4:8" ht="14.25" customHeight="1" x14ac:dyDescent="0.45">
      <c r="D755" s="82"/>
      <c r="H755" s="81"/>
    </row>
    <row r="756" spans="4:8" ht="14.25" customHeight="1" x14ac:dyDescent="0.45">
      <c r="D756" s="82"/>
      <c r="H756" s="81"/>
    </row>
    <row r="757" spans="4:8" ht="14.25" customHeight="1" x14ac:dyDescent="0.45">
      <c r="D757" s="82"/>
      <c r="H757" s="81"/>
    </row>
    <row r="758" spans="4:8" ht="14.25" customHeight="1" x14ac:dyDescent="0.45">
      <c r="D758" s="82"/>
      <c r="H758" s="81"/>
    </row>
    <row r="759" spans="4:8" ht="14.25" customHeight="1" x14ac:dyDescent="0.45">
      <c r="D759" s="82"/>
      <c r="H759" s="81"/>
    </row>
    <row r="760" spans="4:8" ht="14.25" customHeight="1" x14ac:dyDescent="0.45">
      <c r="D760" s="82"/>
      <c r="H760" s="81"/>
    </row>
    <row r="761" spans="4:8" ht="14.25" customHeight="1" x14ac:dyDescent="0.45">
      <c r="D761" s="82"/>
      <c r="H761" s="81"/>
    </row>
    <row r="762" spans="4:8" ht="14.25" customHeight="1" x14ac:dyDescent="0.45">
      <c r="D762" s="82"/>
      <c r="H762" s="81"/>
    </row>
    <row r="763" spans="4:8" ht="14.25" customHeight="1" x14ac:dyDescent="0.45">
      <c r="D763" s="82"/>
      <c r="H763" s="81"/>
    </row>
    <row r="764" spans="4:8" ht="14.25" customHeight="1" x14ac:dyDescent="0.45">
      <c r="D764" s="82"/>
      <c r="H764" s="81"/>
    </row>
    <row r="765" spans="4:8" ht="14.25" customHeight="1" x14ac:dyDescent="0.45">
      <c r="D765" s="82"/>
      <c r="H765" s="81"/>
    </row>
    <row r="766" spans="4:8" ht="14.25" customHeight="1" x14ac:dyDescent="0.45">
      <c r="D766" s="82"/>
      <c r="H766" s="81"/>
    </row>
    <row r="767" spans="4:8" ht="14.25" customHeight="1" x14ac:dyDescent="0.45">
      <c r="D767" s="82"/>
      <c r="H767" s="81"/>
    </row>
    <row r="768" spans="4:8" ht="14.25" customHeight="1" x14ac:dyDescent="0.45">
      <c r="D768" s="82"/>
      <c r="H768" s="81"/>
    </row>
    <row r="769" spans="4:8" ht="14.25" customHeight="1" x14ac:dyDescent="0.45">
      <c r="D769" s="82"/>
      <c r="H769" s="81"/>
    </row>
    <row r="770" spans="4:8" ht="14.25" customHeight="1" x14ac:dyDescent="0.45">
      <c r="D770" s="82"/>
      <c r="H770" s="81"/>
    </row>
    <row r="771" spans="4:8" ht="14.25" customHeight="1" x14ac:dyDescent="0.45">
      <c r="D771" s="82"/>
      <c r="H771" s="81"/>
    </row>
    <row r="772" spans="4:8" ht="14.25" customHeight="1" x14ac:dyDescent="0.45">
      <c r="D772" s="82"/>
      <c r="H772" s="81"/>
    </row>
    <row r="773" spans="4:8" ht="14.25" customHeight="1" x14ac:dyDescent="0.45">
      <c r="D773" s="82"/>
      <c r="H773" s="81"/>
    </row>
    <row r="774" spans="4:8" ht="14.25" customHeight="1" x14ac:dyDescent="0.45">
      <c r="D774" s="82"/>
      <c r="H774" s="81"/>
    </row>
    <row r="775" spans="4:8" ht="14.25" customHeight="1" x14ac:dyDescent="0.45">
      <c r="D775" s="82"/>
      <c r="H775" s="81"/>
    </row>
    <row r="776" spans="4:8" ht="14.25" customHeight="1" x14ac:dyDescent="0.45">
      <c r="D776" s="82"/>
      <c r="H776" s="81"/>
    </row>
    <row r="777" spans="4:8" ht="14.25" customHeight="1" x14ac:dyDescent="0.45">
      <c r="D777" s="82"/>
      <c r="H777" s="81"/>
    </row>
    <row r="778" spans="4:8" ht="14.25" customHeight="1" x14ac:dyDescent="0.45">
      <c r="D778" s="82"/>
      <c r="H778" s="81"/>
    </row>
    <row r="779" spans="4:8" ht="14.25" customHeight="1" x14ac:dyDescent="0.45">
      <c r="D779" s="82"/>
      <c r="H779" s="81"/>
    </row>
    <row r="780" spans="4:8" ht="14.25" customHeight="1" x14ac:dyDescent="0.45">
      <c r="D780" s="82"/>
      <c r="H780" s="81"/>
    </row>
    <row r="781" spans="4:8" ht="14.25" customHeight="1" x14ac:dyDescent="0.45">
      <c r="D781" s="82"/>
      <c r="H781" s="81"/>
    </row>
    <row r="782" spans="4:8" ht="14.25" customHeight="1" x14ac:dyDescent="0.45">
      <c r="D782" s="82"/>
      <c r="H782" s="81"/>
    </row>
    <row r="783" spans="4:8" ht="14.25" customHeight="1" x14ac:dyDescent="0.45">
      <c r="D783" s="82"/>
      <c r="H783" s="81"/>
    </row>
    <row r="784" spans="4:8" ht="14.25" customHeight="1" x14ac:dyDescent="0.45">
      <c r="D784" s="82"/>
      <c r="H784" s="81"/>
    </row>
    <row r="785" spans="4:8" ht="14.25" customHeight="1" x14ac:dyDescent="0.45">
      <c r="D785" s="82"/>
      <c r="H785" s="81"/>
    </row>
    <row r="786" spans="4:8" ht="14.25" customHeight="1" x14ac:dyDescent="0.45">
      <c r="D786" s="82"/>
      <c r="H786" s="81"/>
    </row>
    <row r="787" spans="4:8" ht="14.25" customHeight="1" x14ac:dyDescent="0.45">
      <c r="D787" s="82"/>
      <c r="H787" s="81"/>
    </row>
    <row r="788" spans="4:8" ht="14.25" customHeight="1" x14ac:dyDescent="0.45">
      <c r="D788" s="82"/>
      <c r="H788" s="81"/>
    </row>
    <row r="789" spans="4:8" ht="14.25" customHeight="1" x14ac:dyDescent="0.45">
      <c r="D789" s="82"/>
      <c r="H789" s="81"/>
    </row>
    <row r="790" spans="4:8" ht="14.25" customHeight="1" x14ac:dyDescent="0.45">
      <c r="D790" s="82"/>
      <c r="H790" s="81"/>
    </row>
    <row r="791" spans="4:8" ht="14.25" customHeight="1" x14ac:dyDescent="0.45">
      <c r="D791" s="82"/>
      <c r="H791" s="81"/>
    </row>
    <row r="792" spans="4:8" ht="14.25" customHeight="1" x14ac:dyDescent="0.45">
      <c r="D792" s="82"/>
      <c r="H792" s="81"/>
    </row>
    <row r="793" spans="4:8" ht="14.25" customHeight="1" x14ac:dyDescent="0.45">
      <c r="D793" s="82"/>
      <c r="H793" s="81"/>
    </row>
    <row r="794" spans="4:8" ht="14.25" customHeight="1" x14ac:dyDescent="0.45">
      <c r="D794" s="82"/>
      <c r="H794" s="81"/>
    </row>
    <row r="795" spans="4:8" ht="14.25" customHeight="1" x14ac:dyDescent="0.45">
      <c r="D795" s="82"/>
      <c r="H795" s="81"/>
    </row>
    <row r="796" spans="4:8" ht="14.25" customHeight="1" x14ac:dyDescent="0.45">
      <c r="D796" s="82"/>
      <c r="H796" s="81"/>
    </row>
    <row r="797" spans="4:8" ht="14.25" customHeight="1" x14ac:dyDescent="0.45">
      <c r="D797" s="82"/>
      <c r="H797" s="81"/>
    </row>
    <row r="798" spans="4:8" ht="14.25" customHeight="1" x14ac:dyDescent="0.45">
      <c r="D798" s="82"/>
      <c r="H798" s="81"/>
    </row>
    <row r="799" spans="4:8" ht="14.25" customHeight="1" x14ac:dyDescent="0.45">
      <c r="D799" s="82"/>
      <c r="H799" s="81"/>
    </row>
    <row r="800" spans="4:8" ht="14.25" customHeight="1" x14ac:dyDescent="0.45">
      <c r="D800" s="82"/>
      <c r="H800" s="81"/>
    </row>
    <row r="801" spans="4:8" ht="14.25" customHeight="1" x14ac:dyDescent="0.45">
      <c r="D801" s="82"/>
      <c r="H801" s="81"/>
    </row>
    <row r="802" spans="4:8" ht="14.25" customHeight="1" x14ac:dyDescent="0.45">
      <c r="D802" s="82"/>
      <c r="H802" s="81"/>
    </row>
    <row r="803" spans="4:8" ht="14.25" customHeight="1" x14ac:dyDescent="0.45">
      <c r="D803" s="82"/>
      <c r="H803" s="81"/>
    </row>
    <row r="804" spans="4:8" ht="14.25" customHeight="1" x14ac:dyDescent="0.45">
      <c r="D804" s="82"/>
      <c r="H804" s="81"/>
    </row>
    <row r="805" spans="4:8" ht="14.25" customHeight="1" x14ac:dyDescent="0.45">
      <c r="D805" s="82"/>
      <c r="H805" s="81"/>
    </row>
    <row r="806" spans="4:8" ht="14.25" customHeight="1" x14ac:dyDescent="0.45">
      <c r="D806" s="82"/>
      <c r="H806" s="81"/>
    </row>
    <row r="807" spans="4:8" ht="14.25" customHeight="1" x14ac:dyDescent="0.45">
      <c r="D807" s="82"/>
      <c r="H807" s="81"/>
    </row>
    <row r="808" spans="4:8" ht="14.25" customHeight="1" x14ac:dyDescent="0.45">
      <c r="D808" s="82"/>
      <c r="H808" s="81"/>
    </row>
    <row r="809" spans="4:8" ht="14.25" customHeight="1" x14ac:dyDescent="0.45">
      <c r="D809" s="82"/>
      <c r="H809" s="81"/>
    </row>
    <row r="810" spans="4:8" ht="14.25" customHeight="1" x14ac:dyDescent="0.45">
      <c r="D810" s="82"/>
      <c r="H810" s="81"/>
    </row>
    <row r="811" spans="4:8" ht="14.25" customHeight="1" x14ac:dyDescent="0.45">
      <c r="D811" s="82"/>
      <c r="H811" s="81"/>
    </row>
    <row r="812" spans="4:8" ht="14.25" customHeight="1" x14ac:dyDescent="0.45">
      <c r="D812" s="82"/>
      <c r="H812" s="81"/>
    </row>
    <row r="813" spans="4:8" ht="14.25" customHeight="1" x14ac:dyDescent="0.45">
      <c r="D813" s="82"/>
      <c r="H813" s="81"/>
    </row>
    <row r="814" spans="4:8" ht="14.25" customHeight="1" x14ac:dyDescent="0.45">
      <c r="D814" s="82"/>
      <c r="H814" s="81"/>
    </row>
    <row r="815" spans="4:8" ht="14.25" customHeight="1" x14ac:dyDescent="0.45">
      <c r="D815" s="82"/>
      <c r="H815" s="81"/>
    </row>
    <row r="816" spans="4:8" ht="14.25" customHeight="1" x14ac:dyDescent="0.45">
      <c r="D816" s="82"/>
      <c r="H816" s="81"/>
    </row>
    <row r="817" spans="4:8" ht="14.25" customHeight="1" x14ac:dyDescent="0.45">
      <c r="D817" s="82"/>
      <c r="H817" s="81"/>
    </row>
    <row r="818" spans="4:8" ht="14.25" customHeight="1" x14ac:dyDescent="0.45">
      <c r="D818" s="82"/>
      <c r="H818" s="81"/>
    </row>
    <row r="819" spans="4:8" ht="14.25" customHeight="1" x14ac:dyDescent="0.45">
      <c r="D819" s="82"/>
      <c r="H819" s="81"/>
    </row>
    <row r="820" spans="4:8" ht="14.25" customHeight="1" x14ac:dyDescent="0.45">
      <c r="D820" s="82"/>
      <c r="H820" s="81"/>
    </row>
    <row r="821" spans="4:8" ht="14.25" customHeight="1" x14ac:dyDescent="0.45">
      <c r="D821" s="82"/>
      <c r="H821" s="81"/>
    </row>
    <row r="822" spans="4:8" ht="14.25" customHeight="1" x14ac:dyDescent="0.45">
      <c r="D822" s="82"/>
      <c r="H822" s="81"/>
    </row>
    <row r="823" spans="4:8" ht="14.25" customHeight="1" x14ac:dyDescent="0.45">
      <c r="D823" s="82"/>
      <c r="H823" s="81"/>
    </row>
    <row r="824" spans="4:8" ht="14.25" customHeight="1" x14ac:dyDescent="0.45">
      <c r="D824" s="82"/>
      <c r="H824" s="81"/>
    </row>
    <row r="825" spans="4:8" ht="14.25" customHeight="1" x14ac:dyDescent="0.45">
      <c r="D825" s="82"/>
      <c r="H825" s="81"/>
    </row>
    <row r="826" spans="4:8" ht="14.25" customHeight="1" x14ac:dyDescent="0.45">
      <c r="D826" s="82"/>
      <c r="H826" s="81"/>
    </row>
    <row r="827" spans="4:8" ht="14.25" customHeight="1" x14ac:dyDescent="0.45">
      <c r="D827" s="82"/>
      <c r="H827" s="81"/>
    </row>
    <row r="828" spans="4:8" ht="14.25" customHeight="1" x14ac:dyDescent="0.45">
      <c r="D828" s="82"/>
      <c r="H828" s="81"/>
    </row>
    <row r="829" spans="4:8" ht="14.25" customHeight="1" x14ac:dyDescent="0.45">
      <c r="D829" s="82"/>
      <c r="H829" s="81"/>
    </row>
    <row r="830" spans="4:8" ht="14.25" customHeight="1" x14ac:dyDescent="0.45">
      <c r="D830" s="82"/>
      <c r="H830" s="81"/>
    </row>
    <row r="831" spans="4:8" ht="14.25" customHeight="1" x14ac:dyDescent="0.45">
      <c r="D831" s="82"/>
      <c r="H831" s="81"/>
    </row>
    <row r="832" spans="4:8" ht="14.25" customHeight="1" x14ac:dyDescent="0.45">
      <c r="D832" s="82"/>
      <c r="H832" s="81"/>
    </row>
    <row r="833" spans="4:8" ht="14.25" customHeight="1" x14ac:dyDescent="0.45">
      <c r="D833" s="82"/>
      <c r="H833" s="81"/>
    </row>
    <row r="834" spans="4:8" ht="14.25" customHeight="1" x14ac:dyDescent="0.45">
      <c r="D834" s="82"/>
      <c r="H834" s="81"/>
    </row>
    <row r="835" spans="4:8" ht="14.25" customHeight="1" x14ac:dyDescent="0.45">
      <c r="D835" s="82"/>
      <c r="H835" s="81"/>
    </row>
    <row r="836" spans="4:8" ht="14.25" customHeight="1" x14ac:dyDescent="0.45">
      <c r="D836" s="82"/>
      <c r="H836" s="81"/>
    </row>
    <row r="837" spans="4:8" ht="14.25" customHeight="1" x14ac:dyDescent="0.45">
      <c r="D837" s="82"/>
      <c r="H837" s="81"/>
    </row>
    <row r="838" spans="4:8" ht="14.25" customHeight="1" x14ac:dyDescent="0.45">
      <c r="D838" s="82"/>
      <c r="H838" s="81"/>
    </row>
    <row r="839" spans="4:8" ht="14.25" customHeight="1" x14ac:dyDescent="0.45">
      <c r="D839" s="82"/>
      <c r="H839" s="81"/>
    </row>
    <row r="840" spans="4:8" ht="14.25" customHeight="1" x14ac:dyDescent="0.45">
      <c r="D840" s="82"/>
      <c r="H840" s="81"/>
    </row>
    <row r="841" spans="4:8" ht="14.25" customHeight="1" x14ac:dyDescent="0.45">
      <c r="D841" s="82"/>
      <c r="H841" s="81"/>
    </row>
    <row r="842" spans="4:8" ht="14.25" customHeight="1" x14ac:dyDescent="0.45">
      <c r="D842" s="82"/>
      <c r="H842" s="81"/>
    </row>
    <row r="843" spans="4:8" ht="14.25" customHeight="1" x14ac:dyDescent="0.45">
      <c r="D843" s="82"/>
      <c r="H843" s="81"/>
    </row>
    <row r="844" spans="4:8" ht="14.25" customHeight="1" x14ac:dyDescent="0.45">
      <c r="D844" s="82"/>
      <c r="H844" s="81"/>
    </row>
    <row r="845" spans="4:8" ht="14.25" customHeight="1" x14ac:dyDescent="0.45">
      <c r="D845" s="82"/>
      <c r="H845" s="81"/>
    </row>
    <row r="846" spans="4:8" ht="14.25" customHeight="1" x14ac:dyDescent="0.45">
      <c r="D846" s="82"/>
      <c r="H846" s="81"/>
    </row>
    <row r="847" spans="4:8" ht="14.25" customHeight="1" x14ac:dyDescent="0.45">
      <c r="D847" s="82"/>
      <c r="H847" s="81"/>
    </row>
    <row r="848" spans="4:8" ht="14.25" customHeight="1" x14ac:dyDescent="0.45">
      <c r="D848" s="82"/>
      <c r="H848" s="81"/>
    </row>
    <row r="849" spans="4:8" ht="14.25" customHeight="1" x14ac:dyDescent="0.45">
      <c r="D849" s="82"/>
      <c r="H849" s="81"/>
    </row>
    <row r="850" spans="4:8" ht="14.25" customHeight="1" x14ac:dyDescent="0.45">
      <c r="D850" s="82"/>
      <c r="H850" s="81"/>
    </row>
    <row r="851" spans="4:8" ht="14.25" customHeight="1" x14ac:dyDescent="0.45">
      <c r="D851" s="82"/>
      <c r="H851" s="81"/>
    </row>
    <row r="852" spans="4:8" ht="14.25" customHeight="1" x14ac:dyDescent="0.45">
      <c r="D852" s="82"/>
      <c r="H852" s="81"/>
    </row>
    <row r="853" spans="4:8" ht="14.25" customHeight="1" x14ac:dyDescent="0.45">
      <c r="D853" s="82"/>
      <c r="H853" s="81"/>
    </row>
    <row r="854" spans="4:8" ht="14.25" customHeight="1" x14ac:dyDescent="0.45">
      <c r="D854" s="82"/>
      <c r="H854" s="81"/>
    </row>
    <row r="855" spans="4:8" ht="14.25" customHeight="1" x14ac:dyDescent="0.45">
      <c r="D855" s="82"/>
      <c r="H855" s="81"/>
    </row>
    <row r="856" spans="4:8" ht="14.25" customHeight="1" x14ac:dyDescent="0.45">
      <c r="D856" s="82"/>
      <c r="H856" s="81"/>
    </row>
    <row r="857" spans="4:8" ht="14.25" customHeight="1" x14ac:dyDescent="0.45">
      <c r="D857" s="82"/>
      <c r="H857" s="81"/>
    </row>
    <row r="858" spans="4:8" ht="14.25" customHeight="1" x14ac:dyDescent="0.45">
      <c r="D858" s="82"/>
      <c r="H858" s="81"/>
    </row>
    <row r="859" spans="4:8" ht="14.25" customHeight="1" x14ac:dyDescent="0.45">
      <c r="D859" s="82"/>
      <c r="H859" s="81"/>
    </row>
    <row r="860" spans="4:8" ht="14.25" customHeight="1" x14ac:dyDescent="0.45">
      <c r="D860" s="82"/>
      <c r="H860" s="81"/>
    </row>
    <row r="861" spans="4:8" ht="14.25" customHeight="1" x14ac:dyDescent="0.45">
      <c r="D861" s="82"/>
      <c r="H861" s="81"/>
    </row>
    <row r="862" spans="4:8" ht="14.25" customHeight="1" x14ac:dyDescent="0.45">
      <c r="D862" s="82"/>
      <c r="H862" s="81"/>
    </row>
    <row r="863" spans="4:8" ht="14.25" customHeight="1" x14ac:dyDescent="0.45">
      <c r="D863" s="82"/>
      <c r="H863" s="81"/>
    </row>
    <row r="864" spans="4:8" ht="14.25" customHeight="1" x14ac:dyDescent="0.45">
      <c r="D864" s="82"/>
      <c r="H864" s="81"/>
    </row>
    <row r="865" spans="4:8" ht="14.25" customHeight="1" x14ac:dyDescent="0.45">
      <c r="D865" s="82"/>
      <c r="H865" s="81"/>
    </row>
    <row r="866" spans="4:8" ht="14.25" customHeight="1" x14ac:dyDescent="0.45">
      <c r="D866" s="82"/>
      <c r="H866" s="81"/>
    </row>
    <row r="867" spans="4:8" ht="14.25" customHeight="1" x14ac:dyDescent="0.45">
      <c r="D867" s="82"/>
      <c r="H867" s="81"/>
    </row>
    <row r="868" spans="4:8" ht="14.25" customHeight="1" x14ac:dyDescent="0.45">
      <c r="D868" s="82"/>
      <c r="H868" s="81"/>
    </row>
    <row r="869" spans="4:8" ht="14.25" customHeight="1" x14ac:dyDescent="0.45">
      <c r="D869" s="82"/>
      <c r="H869" s="81"/>
    </row>
    <row r="870" spans="4:8" ht="14.25" customHeight="1" x14ac:dyDescent="0.45">
      <c r="D870" s="82"/>
      <c r="H870" s="81"/>
    </row>
    <row r="871" spans="4:8" ht="14.25" customHeight="1" x14ac:dyDescent="0.45">
      <c r="D871" s="82"/>
      <c r="H871" s="81"/>
    </row>
    <row r="872" spans="4:8" ht="14.25" customHeight="1" x14ac:dyDescent="0.45">
      <c r="D872" s="82"/>
      <c r="H872" s="81"/>
    </row>
    <row r="873" spans="4:8" ht="14.25" customHeight="1" x14ac:dyDescent="0.45">
      <c r="D873" s="82"/>
      <c r="H873" s="81"/>
    </row>
    <row r="874" spans="4:8" ht="14.25" customHeight="1" x14ac:dyDescent="0.45">
      <c r="D874" s="82"/>
      <c r="H874" s="81"/>
    </row>
    <row r="875" spans="4:8" ht="14.25" customHeight="1" x14ac:dyDescent="0.45">
      <c r="D875" s="82"/>
      <c r="H875" s="81"/>
    </row>
    <row r="876" spans="4:8" ht="14.25" customHeight="1" x14ac:dyDescent="0.45">
      <c r="D876" s="82"/>
      <c r="H876" s="81"/>
    </row>
    <row r="877" spans="4:8" ht="14.25" customHeight="1" x14ac:dyDescent="0.45">
      <c r="D877" s="82"/>
      <c r="H877" s="81"/>
    </row>
    <row r="878" spans="4:8" ht="14.25" customHeight="1" x14ac:dyDescent="0.45">
      <c r="D878" s="82"/>
      <c r="H878" s="81"/>
    </row>
    <row r="879" spans="4:8" ht="14.25" customHeight="1" x14ac:dyDescent="0.45">
      <c r="D879" s="82"/>
      <c r="H879" s="81"/>
    </row>
    <row r="880" spans="4:8" ht="14.25" customHeight="1" x14ac:dyDescent="0.45">
      <c r="D880" s="82"/>
      <c r="H880" s="81"/>
    </row>
    <row r="881" spans="4:8" ht="14.25" customHeight="1" x14ac:dyDescent="0.45">
      <c r="D881" s="82"/>
      <c r="H881" s="81"/>
    </row>
    <row r="882" spans="4:8" ht="14.25" customHeight="1" x14ac:dyDescent="0.45">
      <c r="D882" s="82"/>
      <c r="H882" s="81"/>
    </row>
    <row r="883" spans="4:8" ht="14.25" customHeight="1" x14ac:dyDescent="0.45">
      <c r="D883" s="82"/>
      <c r="H883" s="81"/>
    </row>
    <row r="884" spans="4:8" ht="14.25" customHeight="1" x14ac:dyDescent="0.45">
      <c r="D884" s="82"/>
      <c r="H884" s="81"/>
    </row>
    <row r="885" spans="4:8" ht="14.25" customHeight="1" x14ac:dyDescent="0.45">
      <c r="D885" s="82"/>
      <c r="H885" s="81"/>
    </row>
    <row r="886" spans="4:8" ht="14.25" customHeight="1" x14ac:dyDescent="0.45">
      <c r="D886" s="82"/>
      <c r="H886" s="81"/>
    </row>
    <row r="887" spans="4:8" ht="14.25" customHeight="1" x14ac:dyDescent="0.45">
      <c r="D887" s="82"/>
      <c r="H887" s="81"/>
    </row>
    <row r="888" spans="4:8" ht="14.25" customHeight="1" x14ac:dyDescent="0.45">
      <c r="D888" s="82"/>
      <c r="H888" s="81"/>
    </row>
    <row r="889" spans="4:8" ht="14.25" customHeight="1" x14ac:dyDescent="0.45">
      <c r="D889" s="82"/>
      <c r="H889" s="81"/>
    </row>
    <row r="890" spans="4:8" ht="14.25" customHeight="1" x14ac:dyDescent="0.45">
      <c r="D890" s="82"/>
      <c r="H890" s="81"/>
    </row>
    <row r="891" spans="4:8" ht="14.25" customHeight="1" x14ac:dyDescent="0.45">
      <c r="D891" s="82"/>
      <c r="H891" s="81"/>
    </row>
    <row r="892" spans="4:8" ht="14.25" customHeight="1" x14ac:dyDescent="0.45">
      <c r="D892" s="82"/>
      <c r="H892" s="81"/>
    </row>
    <row r="893" spans="4:8" ht="14.25" customHeight="1" x14ac:dyDescent="0.45">
      <c r="D893" s="82"/>
      <c r="H893" s="81"/>
    </row>
    <row r="894" spans="4:8" ht="14.25" customHeight="1" x14ac:dyDescent="0.45">
      <c r="D894" s="82"/>
      <c r="H894" s="81"/>
    </row>
    <row r="895" spans="4:8" ht="14.25" customHeight="1" x14ac:dyDescent="0.45">
      <c r="D895" s="82"/>
      <c r="H895" s="81"/>
    </row>
    <row r="896" spans="4:8" ht="14.25" customHeight="1" x14ac:dyDescent="0.45">
      <c r="D896" s="82"/>
      <c r="H896" s="81"/>
    </row>
    <row r="897" spans="4:8" ht="14.25" customHeight="1" x14ac:dyDescent="0.45">
      <c r="D897" s="82"/>
      <c r="H897" s="81"/>
    </row>
    <row r="898" spans="4:8" ht="14.25" customHeight="1" x14ac:dyDescent="0.45">
      <c r="D898" s="82"/>
      <c r="H898" s="81"/>
    </row>
    <row r="899" spans="4:8" ht="14.25" customHeight="1" x14ac:dyDescent="0.45">
      <c r="D899" s="82"/>
      <c r="H899" s="81"/>
    </row>
    <row r="900" spans="4:8" ht="14.25" customHeight="1" x14ac:dyDescent="0.45">
      <c r="D900" s="82"/>
      <c r="H900" s="81"/>
    </row>
    <row r="901" spans="4:8" ht="14.25" customHeight="1" x14ac:dyDescent="0.45">
      <c r="D901" s="82"/>
      <c r="H901" s="81"/>
    </row>
    <row r="902" spans="4:8" ht="14.25" customHeight="1" x14ac:dyDescent="0.45">
      <c r="D902" s="82"/>
      <c r="H902" s="81"/>
    </row>
    <row r="903" spans="4:8" ht="14.25" customHeight="1" x14ac:dyDescent="0.45">
      <c r="D903" s="82"/>
      <c r="H903" s="81"/>
    </row>
    <row r="904" spans="4:8" ht="14.25" customHeight="1" x14ac:dyDescent="0.45">
      <c r="D904" s="82"/>
      <c r="H904" s="81"/>
    </row>
    <row r="905" spans="4:8" ht="14.25" customHeight="1" x14ac:dyDescent="0.45">
      <c r="D905" s="82"/>
      <c r="H905" s="81"/>
    </row>
    <row r="906" spans="4:8" ht="14.25" customHeight="1" x14ac:dyDescent="0.45">
      <c r="D906" s="82"/>
      <c r="H906" s="81"/>
    </row>
    <row r="907" spans="4:8" ht="14.25" customHeight="1" x14ac:dyDescent="0.45">
      <c r="D907" s="82"/>
      <c r="H907" s="81"/>
    </row>
    <row r="908" spans="4:8" ht="14.25" customHeight="1" x14ac:dyDescent="0.45">
      <c r="D908" s="82"/>
      <c r="H908" s="81"/>
    </row>
    <row r="909" spans="4:8" ht="14.25" customHeight="1" x14ac:dyDescent="0.45">
      <c r="D909" s="82"/>
      <c r="H909" s="81"/>
    </row>
    <row r="910" spans="4:8" ht="14.25" customHeight="1" x14ac:dyDescent="0.45">
      <c r="D910" s="82"/>
      <c r="H910" s="81"/>
    </row>
    <row r="911" spans="4:8" ht="14.25" customHeight="1" x14ac:dyDescent="0.45">
      <c r="D911" s="82"/>
      <c r="H911" s="81"/>
    </row>
    <row r="912" spans="4:8" ht="14.25" customHeight="1" x14ac:dyDescent="0.45">
      <c r="D912" s="82"/>
      <c r="H912" s="81"/>
    </row>
    <row r="913" spans="4:8" ht="14.25" customHeight="1" x14ac:dyDescent="0.45">
      <c r="D913" s="82"/>
      <c r="H913" s="81"/>
    </row>
    <row r="914" spans="4:8" ht="14.25" customHeight="1" x14ac:dyDescent="0.45">
      <c r="D914" s="82"/>
      <c r="H914" s="81"/>
    </row>
    <row r="915" spans="4:8" ht="14.25" customHeight="1" x14ac:dyDescent="0.45">
      <c r="D915" s="82"/>
      <c r="H915" s="81"/>
    </row>
    <row r="916" spans="4:8" ht="14.25" customHeight="1" x14ac:dyDescent="0.45">
      <c r="D916" s="82"/>
      <c r="H916" s="81"/>
    </row>
    <row r="917" spans="4:8" ht="14.25" customHeight="1" x14ac:dyDescent="0.45">
      <c r="D917" s="82"/>
      <c r="H917" s="81"/>
    </row>
    <row r="918" spans="4:8" ht="14.25" customHeight="1" x14ac:dyDescent="0.45">
      <c r="D918" s="82"/>
      <c r="H918" s="81"/>
    </row>
    <row r="919" spans="4:8" ht="14.25" customHeight="1" x14ac:dyDescent="0.45">
      <c r="D919" s="82"/>
      <c r="H919" s="81"/>
    </row>
    <row r="920" spans="4:8" ht="14.25" customHeight="1" x14ac:dyDescent="0.45">
      <c r="D920" s="82"/>
      <c r="H920" s="81"/>
    </row>
    <row r="921" spans="4:8" ht="14.25" customHeight="1" x14ac:dyDescent="0.45">
      <c r="D921" s="82"/>
      <c r="H921" s="81"/>
    </row>
    <row r="922" spans="4:8" ht="14.25" customHeight="1" x14ac:dyDescent="0.45">
      <c r="D922" s="82"/>
      <c r="H922" s="81"/>
    </row>
    <row r="923" spans="4:8" ht="14.25" customHeight="1" x14ac:dyDescent="0.45">
      <c r="D923" s="82"/>
      <c r="H923" s="81"/>
    </row>
    <row r="924" spans="4:8" ht="14.25" customHeight="1" x14ac:dyDescent="0.45">
      <c r="D924" s="82"/>
      <c r="H924" s="81"/>
    </row>
    <row r="925" spans="4:8" ht="14.25" customHeight="1" x14ac:dyDescent="0.45">
      <c r="D925" s="82"/>
      <c r="H925" s="81"/>
    </row>
    <row r="926" spans="4:8" ht="14.25" customHeight="1" x14ac:dyDescent="0.45">
      <c r="D926" s="82"/>
      <c r="H926" s="81"/>
    </row>
    <row r="927" spans="4:8" ht="14.25" customHeight="1" x14ac:dyDescent="0.45">
      <c r="D927" s="82"/>
      <c r="H927" s="81"/>
    </row>
    <row r="928" spans="4:8" ht="14.25" customHeight="1" x14ac:dyDescent="0.45">
      <c r="D928" s="82"/>
      <c r="H928" s="81"/>
    </row>
    <row r="929" spans="4:8" ht="14.25" customHeight="1" x14ac:dyDescent="0.45">
      <c r="D929" s="82"/>
      <c r="H929" s="81"/>
    </row>
    <row r="930" spans="4:8" ht="14.25" customHeight="1" x14ac:dyDescent="0.45">
      <c r="D930" s="82"/>
      <c r="H930" s="81"/>
    </row>
    <row r="931" spans="4:8" ht="14.25" customHeight="1" x14ac:dyDescent="0.45">
      <c r="D931" s="82"/>
      <c r="H931" s="81"/>
    </row>
    <row r="932" spans="4:8" ht="14.25" customHeight="1" x14ac:dyDescent="0.45">
      <c r="D932" s="82"/>
      <c r="H932" s="81"/>
    </row>
    <row r="933" spans="4:8" ht="14.25" customHeight="1" x14ac:dyDescent="0.45">
      <c r="D933" s="82"/>
      <c r="H933" s="81"/>
    </row>
    <row r="934" spans="4:8" ht="14.25" customHeight="1" x14ac:dyDescent="0.45">
      <c r="D934" s="82"/>
      <c r="H934" s="81"/>
    </row>
    <row r="935" spans="4:8" ht="14.25" customHeight="1" x14ac:dyDescent="0.45">
      <c r="D935" s="82"/>
      <c r="H935" s="81"/>
    </row>
    <row r="936" spans="4:8" ht="14.25" customHeight="1" x14ac:dyDescent="0.45">
      <c r="D936" s="82"/>
      <c r="H936" s="81"/>
    </row>
    <row r="937" spans="4:8" ht="14.25" customHeight="1" x14ac:dyDescent="0.45">
      <c r="D937" s="82"/>
      <c r="H937" s="81"/>
    </row>
    <row r="938" spans="4:8" ht="14.25" customHeight="1" x14ac:dyDescent="0.45">
      <c r="D938" s="82"/>
      <c r="H938" s="81"/>
    </row>
    <row r="939" spans="4:8" ht="14.25" customHeight="1" x14ac:dyDescent="0.45">
      <c r="D939" s="82"/>
      <c r="H939" s="81"/>
    </row>
    <row r="940" spans="4:8" ht="14.25" customHeight="1" x14ac:dyDescent="0.45">
      <c r="D940" s="82"/>
      <c r="H940" s="81"/>
    </row>
    <row r="941" spans="4:8" ht="14.25" customHeight="1" x14ac:dyDescent="0.45">
      <c r="D941" s="82"/>
      <c r="H941" s="81"/>
    </row>
    <row r="942" spans="4:8" ht="14.25" customHeight="1" x14ac:dyDescent="0.45">
      <c r="D942" s="82"/>
      <c r="H942" s="81"/>
    </row>
    <row r="943" spans="4:8" ht="14.25" customHeight="1" x14ac:dyDescent="0.45">
      <c r="D943" s="82"/>
      <c r="H943" s="81"/>
    </row>
    <row r="944" spans="4:8" ht="14.25" customHeight="1" x14ac:dyDescent="0.45">
      <c r="D944" s="82"/>
      <c r="H944" s="81"/>
    </row>
    <row r="945" spans="4:8" ht="14.25" customHeight="1" x14ac:dyDescent="0.45">
      <c r="D945" s="82"/>
      <c r="H945" s="81"/>
    </row>
    <row r="946" spans="4:8" ht="14.25" customHeight="1" x14ac:dyDescent="0.45">
      <c r="D946" s="82"/>
      <c r="H946" s="81"/>
    </row>
    <row r="947" spans="4:8" ht="14.25" customHeight="1" x14ac:dyDescent="0.45">
      <c r="D947" s="82"/>
      <c r="H947" s="81"/>
    </row>
    <row r="948" spans="4:8" ht="14.25" customHeight="1" x14ac:dyDescent="0.45">
      <c r="D948" s="82"/>
      <c r="H948" s="81"/>
    </row>
    <row r="949" spans="4:8" ht="14.25" customHeight="1" x14ac:dyDescent="0.45">
      <c r="D949" s="82"/>
      <c r="H949" s="81"/>
    </row>
    <row r="950" spans="4:8" ht="14.25" customHeight="1" x14ac:dyDescent="0.45">
      <c r="D950" s="82"/>
      <c r="H950" s="81"/>
    </row>
    <row r="951" spans="4:8" ht="14.25" customHeight="1" x14ac:dyDescent="0.45">
      <c r="D951" s="82"/>
      <c r="H951" s="81"/>
    </row>
    <row r="952" spans="4:8" ht="14.25" customHeight="1" x14ac:dyDescent="0.45">
      <c r="D952" s="82"/>
      <c r="H952" s="81"/>
    </row>
    <row r="953" spans="4:8" ht="14.25" customHeight="1" x14ac:dyDescent="0.45">
      <c r="D953" s="82"/>
      <c r="H953" s="81"/>
    </row>
    <row r="954" spans="4:8" ht="14.25" customHeight="1" x14ac:dyDescent="0.45">
      <c r="D954" s="82"/>
      <c r="H954" s="81"/>
    </row>
    <row r="955" spans="4:8" ht="14.25" customHeight="1" x14ac:dyDescent="0.45">
      <c r="D955" s="82"/>
      <c r="H955" s="81"/>
    </row>
    <row r="956" spans="4:8" ht="14.25" customHeight="1" x14ac:dyDescent="0.45">
      <c r="D956" s="82"/>
      <c r="H956" s="81"/>
    </row>
    <row r="957" spans="4:8" ht="14.25" customHeight="1" x14ac:dyDescent="0.45">
      <c r="D957" s="82"/>
      <c r="H957" s="81"/>
    </row>
    <row r="958" spans="4:8" ht="14.25" customHeight="1" x14ac:dyDescent="0.45">
      <c r="D958" s="82"/>
      <c r="H958" s="81"/>
    </row>
    <row r="959" spans="4:8" ht="14.25" customHeight="1" x14ac:dyDescent="0.45">
      <c r="D959" s="82"/>
      <c r="H959" s="81"/>
    </row>
    <row r="960" spans="4:8" ht="14.25" customHeight="1" x14ac:dyDescent="0.45">
      <c r="D960" s="82"/>
      <c r="H960" s="81"/>
    </row>
    <row r="961" spans="4:8" ht="14.25" customHeight="1" x14ac:dyDescent="0.45">
      <c r="D961" s="82"/>
      <c r="H961" s="81"/>
    </row>
    <row r="962" spans="4:8" ht="14.25" customHeight="1" x14ac:dyDescent="0.45">
      <c r="D962" s="82"/>
      <c r="H962" s="81"/>
    </row>
    <row r="963" spans="4:8" ht="14.25" customHeight="1" x14ac:dyDescent="0.45">
      <c r="D963" s="82"/>
      <c r="H963" s="81"/>
    </row>
    <row r="964" spans="4:8" ht="14.25" customHeight="1" x14ac:dyDescent="0.45">
      <c r="D964" s="82"/>
      <c r="H964" s="81"/>
    </row>
    <row r="965" spans="4:8" ht="14.25" customHeight="1" x14ac:dyDescent="0.45">
      <c r="D965" s="82"/>
      <c r="H965" s="81"/>
    </row>
    <row r="966" spans="4:8" ht="14.25" customHeight="1" x14ac:dyDescent="0.45">
      <c r="D966" s="82"/>
      <c r="H966" s="81"/>
    </row>
    <row r="967" spans="4:8" ht="14.25" customHeight="1" x14ac:dyDescent="0.45">
      <c r="D967" s="82"/>
      <c r="H967" s="81"/>
    </row>
    <row r="968" spans="4:8" ht="14.25" customHeight="1" x14ac:dyDescent="0.45">
      <c r="D968" s="82"/>
      <c r="H968" s="81"/>
    </row>
    <row r="969" spans="4:8" ht="14.25" customHeight="1" x14ac:dyDescent="0.45">
      <c r="D969" s="82"/>
      <c r="H969" s="81"/>
    </row>
    <row r="970" spans="4:8" ht="14.25" customHeight="1" x14ac:dyDescent="0.45">
      <c r="D970" s="82"/>
      <c r="H970" s="81"/>
    </row>
    <row r="971" spans="4:8" ht="14.25" customHeight="1" x14ac:dyDescent="0.45">
      <c r="D971" s="82"/>
      <c r="H971" s="81"/>
    </row>
    <row r="972" spans="4:8" ht="14.25" customHeight="1" x14ac:dyDescent="0.45">
      <c r="D972" s="82"/>
      <c r="H972" s="81"/>
    </row>
    <row r="973" spans="4:8" ht="14.25" customHeight="1" x14ac:dyDescent="0.45">
      <c r="D973" s="82"/>
      <c r="H973" s="81"/>
    </row>
    <row r="974" spans="4:8" ht="14.25" customHeight="1" x14ac:dyDescent="0.45">
      <c r="D974" s="82"/>
      <c r="H974" s="81"/>
    </row>
    <row r="975" spans="4:8" ht="14.25" customHeight="1" x14ac:dyDescent="0.45">
      <c r="D975" s="82"/>
      <c r="H975" s="81"/>
    </row>
    <row r="976" spans="4:8" ht="14.25" customHeight="1" x14ac:dyDescent="0.45">
      <c r="D976" s="82"/>
      <c r="H976" s="81"/>
    </row>
    <row r="977" spans="4:8" ht="14.25" customHeight="1" x14ac:dyDescent="0.45">
      <c r="D977" s="82"/>
      <c r="H977" s="81"/>
    </row>
    <row r="978" spans="4:8" ht="14.25" customHeight="1" x14ac:dyDescent="0.45">
      <c r="D978" s="82"/>
      <c r="H978" s="81"/>
    </row>
    <row r="979" spans="4:8" ht="14.25" customHeight="1" x14ac:dyDescent="0.45">
      <c r="D979" s="82"/>
      <c r="H979" s="81"/>
    </row>
    <row r="980" spans="4:8" ht="14.25" customHeight="1" x14ac:dyDescent="0.45">
      <c r="D980" s="82"/>
      <c r="H980" s="81"/>
    </row>
    <row r="981" spans="4:8" ht="14.25" customHeight="1" x14ac:dyDescent="0.45">
      <c r="D981" s="82"/>
      <c r="H981" s="81"/>
    </row>
    <row r="982" spans="4:8" ht="14.25" customHeight="1" x14ac:dyDescent="0.45">
      <c r="D982" s="82"/>
      <c r="H982" s="81"/>
    </row>
    <row r="983" spans="4:8" ht="14.25" customHeight="1" x14ac:dyDescent="0.45">
      <c r="D983" s="82"/>
      <c r="H983" s="81"/>
    </row>
    <row r="984" spans="4:8" ht="14.25" customHeight="1" x14ac:dyDescent="0.45">
      <c r="D984" s="82"/>
      <c r="H984" s="81"/>
    </row>
    <row r="985" spans="4:8" ht="14.25" customHeight="1" x14ac:dyDescent="0.45">
      <c r="D985" s="82"/>
      <c r="H985" s="81"/>
    </row>
    <row r="986" spans="4:8" ht="14.25" customHeight="1" x14ac:dyDescent="0.45">
      <c r="D986" s="82"/>
      <c r="H986" s="81"/>
    </row>
    <row r="987" spans="4:8" ht="14.25" customHeight="1" x14ac:dyDescent="0.45">
      <c r="D987" s="82"/>
      <c r="H987" s="81"/>
    </row>
    <row r="988" spans="4:8" ht="14.25" customHeight="1" x14ac:dyDescent="0.45">
      <c r="D988" s="82"/>
      <c r="H988" s="81"/>
    </row>
    <row r="989" spans="4:8" ht="14.25" customHeight="1" x14ac:dyDescent="0.45">
      <c r="D989" s="82"/>
      <c r="H989" s="81"/>
    </row>
    <row r="990" spans="4:8" ht="14.25" customHeight="1" x14ac:dyDescent="0.45">
      <c r="D990" s="82"/>
      <c r="H990" s="81"/>
    </row>
    <row r="991" spans="4:8" ht="14.25" customHeight="1" x14ac:dyDescent="0.45">
      <c r="D991" s="82"/>
      <c r="H991" s="81"/>
    </row>
    <row r="992" spans="4:8" ht="14.25" customHeight="1" x14ac:dyDescent="0.45">
      <c r="D992" s="82"/>
      <c r="H992" s="81"/>
    </row>
    <row r="993" spans="4:8" ht="14.25" customHeight="1" x14ac:dyDescent="0.45">
      <c r="D993" s="82"/>
      <c r="H993" s="81"/>
    </row>
    <row r="994" spans="4:8" ht="14.25" customHeight="1" x14ac:dyDescent="0.45">
      <c r="D994" s="82"/>
      <c r="H994" s="81"/>
    </row>
    <row r="995" spans="4:8" ht="14.25" customHeight="1" x14ac:dyDescent="0.45">
      <c r="D995" s="82"/>
      <c r="H995" s="81"/>
    </row>
    <row r="996" spans="4:8" ht="14.25" customHeight="1" x14ac:dyDescent="0.45">
      <c r="D996" s="82"/>
      <c r="H996" s="81"/>
    </row>
    <row r="997" spans="4:8" ht="14.25" customHeight="1" x14ac:dyDescent="0.45">
      <c r="D997" s="82"/>
      <c r="H997" s="81"/>
    </row>
    <row r="998" spans="4:8" ht="14.25" customHeight="1" x14ac:dyDescent="0.45">
      <c r="D998" s="82"/>
      <c r="H998" s="81"/>
    </row>
    <row r="999" spans="4:8" ht="14.25" customHeight="1" x14ac:dyDescent="0.45">
      <c r="D999" s="82"/>
      <c r="H999" s="81"/>
    </row>
    <row r="1000" spans="4:8" ht="14.25" customHeight="1" x14ac:dyDescent="0.45">
      <c r="D1000" s="82"/>
      <c r="H1000" s="81"/>
    </row>
    <row r="1001" spans="4:8" ht="14.25" customHeight="1" x14ac:dyDescent="0.45">
      <c r="D1001" s="82"/>
      <c r="H1001" s="81"/>
    </row>
    <row r="1002" spans="4:8" ht="14.25" customHeight="1" x14ac:dyDescent="0.45">
      <c r="D1002" s="82"/>
      <c r="H1002" s="81"/>
    </row>
    <row r="1003" spans="4:8" ht="14.25" customHeight="1" x14ac:dyDescent="0.45">
      <c r="D1003" s="82"/>
      <c r="H1003" s="81"/>
    </row>
  </sheetData>
  <mergeCells count="10">
    <mergeCell ref="D23:D24"/>
    <mergeCell ref="D27:D28"/>
    <mergeCell ref="D31:D32"/>
    <mergeCell ref="A1:X1"/>
    <mergeCell ref="C3:J3"/>
    <mergeCell ref="C4:J4"/>
    <mergeCell ref="D7:D8"/>
    <mergeCell ref="D11:D12"/>
    <mergeCell ref="D15:D16"/>
    <mergeCell ref="D19:D20"/>
  </mergeCells>
  <hyperlinks>
    <hyperlink ref="A1" r:id="rId1" display="For Additional Resources, you are welcome to visit our:_x000a_                                                      website: WWW.farhatlectures.com; Youtube Channel: Farhat's Accounting Lectures; Linkendin: Mansour Farhat; Instagram:Farhatlectures" xr:uid="{00000000-0004-0000-0500-000000000000}"/>
  </hyperlink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1001"/>
  <sheetViews>
    <sheetView zoomScale="120" zoomScaleNormal="120" workbookViewId="0">
      <pane ySplit="4" topLeftCell="A6" activePane="bottomLeft" state="frozen"/>
      <selection pane="bottomLeft" activeCell="A2" sqref="A2"/>
    </sheetView>
  </sheetViews>
  <sheetFormatPr defaultColWidth="12.625" defaultRowHeight="15" customHeight="1" x14ac:dyDescent="0.35"/>
  <cols>
    <col min="1" max="3" width="7.625" customWidth="1"/>
    <col min="4" max="4" width="15.375" customWidth="1"/>
    <col min="5" max="5" width="42.875" customWidth="1"/>
    <col min="6" max="9" width="12.625" customWidth="1"/>
    <col min="10" max="24" width="7.625" customWidth="1"/>
  </cols>
  <sheetData>
    <row r="1" spans="1:23" ht="40.5" customHeight="1" x14ac:dyDescent="0.35">
      <c r="A1" s="162" t="s">
        <v>155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2" spans="1:23" ht="14.25" customHeight="1" x14ac:dyDescent="0.55000000000000004">
      <c r="D2" s="57"/>
      <c r="E2" s="57"/>
      <c r="F2" s="57"/>
      <c r="G2" s="57"/>
      <c r="H2" s="57"/>
      <c r="I2" s="57"/>
    </row>
    <row r="3" spans="1:23" ht="14.25" customHeight="1" x14ac:dyDescent="0.35">
      <c r="C3" s="126" t="s">
        <v>129</v>
      </c>
      <c r="D3" s="127"/>
      <c r="E3" s="127"/>
      <c r="F3" s="127"/>
      <c r="G3" s="127"/>
      <c r="H3" s="127"/>
      <c r="I3" s="127"/>
      <c r="J3" s="128"/>
    </row>
    <row r="4" spans="1:23" ht="14.25" customHeight="1" x14ac:dyDescent="0.65">
      <c r="C4" s="129" t="s">
        <v>130</v>
      </c>
      <c r="D4" s="125"/>
      <c r="E4" s="125"/>
      <c r="F4" s="125"/>
      <c r="G4" s="125"/>
      <c r="H4" s="125"/>
      <c r="I4" s="125"/>
      <c r="J4" s="125"/>
    </row>
    <row r="5" spans="1:23" ht="14.25" customHeight="1" x14ac:dyDescent="0.35"/>
    <row r="6" spans="1:23" ht="14.25" customHeight="1" x14ac:dyDescent="0.5">
      <c r="F6" s="59" t="s">
        <v>14</v>
      </c>
      <c r="G6" s="59" t="s">
        <v>15</v>
      </c>
      <c r="H6" s="59" t="s">
        <v>14</v>
      </c>
      <c r="I6" s="59" t="s">
        <v>15</v>
      </c>
    </row>
    <row r="7" spans="1:23" ht="14.25" customHeight="1" x14ac:dyDescent="0.55000000000000004">
      <c r="D7" s="145" t="s">
        <v>131</v>
      </c>
      <c r="E7" s="61" t="s">
        <v>132</v>
      </c>
      <c r="F7" s="62">
        <f>'Financial Statements'!C37</f>
        <v>1560000</v>
      </c>
      <c r="G7" s="62">
        <f>'Financial Statements'!D37</f>
        <v>1573500</v>
      </c>
      <c r="H7" s="86">
        <f t="shared" ref="H7:I7" si="0">F7/F8</f>
        <v>0.53813979561036607</v>
      </c>
      <c r="I7" s="86">
        <f t="shared" si="0"/>
        <v>0.51977867701709468</v>
      </c>
    </row>
    <row r="8" spans="1:23" ht="14.25" customHeight="1" x14ac:dyDescent="0.55000000000000004">
      <c r="D8" s="125"/>
      <c r="E8" s="64" t="s">
        <v>44</v>
      </c>
      <c r="F8" s="62">
        <f>'Financial Statements'!C24</f>
        <v>2898875</v>
      </c>
      <c r="G8" s="62">
        <f>'Financial Statements'!D24</f>
        <v>3027250</v>
      </c>
      <c r="H8" s="65"/>
      <c r="I8" s="79"/>
    </row>
    <row r="9" spans="1:23" ht="14.25" customHeight="1" x14ac:dyDescent="0.5">
      <c r="D9" s="89" t="s">
        <v>133</v>
      </c>
      <c r="F9" s="79"/>
      <c r="G9" s="79"/>
      <c r="H9" s="79"/>
      <c r="I9" s="79"/>
    </row>
    <row r="10" spans="1:23" ht="14.25" customHeight="1" x14ac:dyDescent="0.5">
      <c r="F10" s="79"/>
      <c r="G10" s="79"/>
      <c r="H10" s="79"/>
      <c r="I10" s="79"/>
    </row>
    <row r="11" spans="1:23" ht="14.25" customHeight="1" x14ac:dyDescent="0.55000000000000004">
      <c r="D11" s="145" t="s">
        <v>134</v>
      </c>
      <c r="E11" s="61" t="s">
        <v>62</v>
      </c>
      <c r="F11" s="62">
        <f>'Financial Statements'!C42</f>
        <v>1338875</v>
      </c>
      <c r="G11" s="62">
        <f>'Financial Statements'!D42</f>
        <v>1453750</v>
      </c>
      <c r="H11" s="86">
        <f t="shared" ref="H11:I11" si="1">F11/F12</f>
        <v>0.46186020438963393</v>
      </c>
      <c r="I11" s="86">
        <f t="shared" si="1"/>
        <v>0.48022132298290526</v>
      </c>
    </row>
    <row r="12" spans="1:23" ht="14.25" customHeight="1" x14ac:dyDescent="0.55000000000000004">
      <c r="D12" s="125"/>
      <c r="E12" s="64" t="s">
        <v>44</v>
      </c>
      <c r="F12" s="62">
        <f t="shared" ref="F12:G12" si="2">F8</f>
        <v>2898875</v>
      </c>
      <c r="G12" s="62">
        <f t="shared" si="2"/>
        <v>3027250</v>
      </c>
      <c r="H12" s="65"/>
      <c r="I12" s="79"/>
    </row>
    <row r="13" spans="1:23" ht="14.25" customHeight="1" x14ac:dyDescent="0.5">
      <c r="D13" s="90"/>
      <c r="F13" s="79"/>
      <c r="G13" s="79"/>
      <c r="H13" s="79"/>
      <c r="I13" s="79"/>
    </row>
    <row r="14" spans="1:23" ht="14.25" customHeight="1" x14ac:dyDescent="0.5">
      <c r="D14" s="90"/>
      <c r="F14" s="79"/>
      <c r="G14" s="79"/>
      <c r="H14" s="79"/>
      <c r="I14" s="79"/>
    </row>
    <row r="15" spans="1:23" ht="14.25" customHeight="1" x14ac:dyDescent="0.55000000000000004">
      <c r="D15" s="145" t="s">
        <v>135</v>
      </c>
      <c r="E15" s="61" t="s">
        <v>132</v>
      </c>
      <c r="F15" s="62">
        <f t="shared" ref="F15:G15" si="3">F7</f>
        <v>1560000</v>
      </c>
      <c r="G15" s="62">
        <f t="shared" si="3"/>
        <v>1573500</v>
      </c>
      <c r="H15" s="86">
        <f t="shared" ref="H15:I15" si="4">F15/F16</f>
        <v>1.1651573149099057</v>
      </c>
      <c r="I15" s="86">
        <f t="shared" si="4"/>
        <v>1.0823731728288908</v>
      </c>
    </row>
    <row r="16" spans="1:23" ht="14.25" customHeight="1" x14ac:dyDescent="0.55000000000000004">
      <c r="D16" s="125"/>
      <c r="E16" s="64" t="s">
        <v>62</v>
      </c>
      <c r="F16" s="62">
        <f t="shared" ref="F16:G16" si="5">F11</f>
        <v>1338875</v>
      </c>
      <c r="G16" s="62">
        <f t="shared" si="5"/>
        <v>1453750</v>
      </c>
      <c r="H16" s="65"/>
      <c r="I16" s="79"/>
    </row>
    <row r="17" spans="4:9" ht="14.25" customHeight="1" x14ac:dyDescent="0.5">
      <c r="D17" s="90"/>
      <c r="F17" s="79"/>
      <c r="G17" s="79"/>
      <c r="H17" s="79"/>
      <c r="I17" s="79"/>
    </row>
    <row r="18" spans="4:9" ht="14.25" customHeight="1" x14ac:dyDescent="0.5">
      <c r="D18" s="90"/>
      <c r="F18" s="79"/>
      <c r="G18" s="79"/>
      <c r="H18" s="79"/>
      <c r="I18" s="79"/>
    </row>
    <row r="19" spans="4:9" ht="14.25" customHeight="1" x14ac:dyDescent="0.55000000000000004">
      <c r="D19" s="145" t="s">
        <v>136</v>
      </c>
      <c r="E19" s="61" t="s">
        <v>137</v>
      </c>
      <c r="F19" s="62">
        <f>'Financial Statements'!I17</f>
        <v>495000</v>
      </c>
      <c r="G19" s="62">
        <f>'Financial Statements'!J17</f>
        <v>570000</v>
      </c>
      <c r="H19" s="86">
        <f t="shared" ref="H19:I19" si="6">F19/F20</f>
        <v>7.9838709677419351</v>
      </c>
      <c r="I19" s="86">
        <f t="shared" si="6"/>
        <v>8.7692307692307701</v>
      </c>
    </row>
    <row r="20" spans="4:9" ht="14.25" customHeight="1" x14ac:dyDescent="0.55000000000000004">
      <c r="D20" s="125"/>
      <c r="E20" s="64" t="s">
        <v>138</v>
      </c>
      <c r="F20" s="62">
        <f>'Financial Statements'!I18</f>
        <v>62000</v>
      </c>
      <c r="G20" s="62">
        <f>'Financial Statements'!J18</f>
        <v>65000</v>
      </c>
      <c r="H20" s="65"/>
      <c r="I20" s="79"/>
    </row>
    <row r="21" spans="4:9" ht="14.25" customHeight="1" x14ac:dyDescent="0.5">
      <c r="D21" s="74"/>
      <c r="F21" s="79"/>
      <c r="G21" s="79"/>
      <c r="H21" s="79"/>
      <c r="I21" s="79"/>
    </row>
    <row r="22" spans="4:9" ht="14.25" customHeight="1" x14ac:dyDescent="0.5">
      <c r="F22" s="79"/>
      <c r="G22" s="79"/>
      <c r="H22" s="79"/>
      <c r="I22" s="79"/>
    </row>
    <row r="23" spans="4:9" ht="14.25" customHeight="1" x14ac:dyDescent="0.55000000000000004">
      <c r="D23" s="145" t="s">
        <v>139</v>
      </c>
      <c r="E23" s="61" t="s">
        <v>140</v>
      </c>
      <c r="F23" s="62">
        <f t="shared" ref="F23:G23" si="7">F12</f>
        <v>2898875</v>
      </c>
      <c r="G23" s="62">
        <f t="shared" si="7"/>
        <v>3027250</v>
      </c>
      <c r="H23" s="86">
        <f t="shared" ref="H23:I23" si="8">F23/F24</f>
        <v>2.1651573149099055</v>
      </c>
      <c r="I23" s="86">
        <f t="shared" si="8"/>
        <v>2.0823731728288908</v>
      </c>
    </row>
    <row r="24" spans="4:9" ht="14.25" customHeight="1" x14ac:dyDescent="0.55000000000000004">
      <c r="D24" s="125"/>
      <c r="E24" s="64" t="s">
        <v>62</v>
      </c>
      <c r="F24" s="62">
        <f t="shared" ref="F24:G24" si="9">F11</f>
        <v>1338875</v>
      </c>
      <c r="G24" s="62">
        <f t="shared" si="9"/>
        <v>1453750</v>
      </c>
      <c r="H24" s="65"/>
      <c r="I24" s="79"/>
    </row>
    <row r="25" spans="4:9" ht="14.25" customHeight="1" x14ac:dyDescent="0.5">
      <c r="F25" s="79"/>
      <c r="G25" s="79"/>
      <c r="H25" s="79"/>
      <c r="I25" s="79"/>
    </row>
    <row r="26" spans="4:9" ht="14.25" customHeight="1" x14ac:dyDescent="0.35"/>
    <row r="27" spans="4:9" ht="14.25" customHeight="1" x14ac:dyDescent="0.35"/>
    <row r="28" spans="4:9" ht="14.25" customHeight="1" x14ac:dyDescent="0.35"/>
    <row r="29" spans="4:9" ht="14.25" customHeight="1" x14ac:dyDescent="0.35"/>
    <row r="30" spans="4:9" ht="14.25" customHeight="1" x14ac:dyDescent="0.35"/>
    <row r="31" spans="4:9" ht="14.25" customHeight="1" x14ac:dyDescent="0.35"/>
    <row r="32" spans="4:9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</sheetData>
  <mergeCells count="8">
    <mergeCell ref="D15:D16"/>
    <mergeCell ref="D19:D20"/>
    <mergeCell ref="D23:D24"/>
    <mergeCell ref="A1:W1"/>
    <mergeCell ref="C3:J3"/>
    <mergeCell ref="C4:J4"/>
    <mergeCell ref="D7:D8"/>
    <mergeCell ref="D11:D12"/>
  </mergeCells>
  <hyperlinks>
    <hyperlink ref="A1" r:id="rId1" display="For Additional Resources, you are welcome to visit our:_x000a_                                                      website: WWW.farhatlectures.com; Youtube Channel: Farhat's Accounting Lectures; Linkendin: Mansour Farhat; Instagram:Farhatlectures" xr:uid="{00000000-0004-0000-0700-000000000000}"/>
  </hyperlink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5"/>
  <sheetViews>
    <sheetView zoomScale="115" zoomScaleNormal="115" workbookViewId="0">
      <pane ySplit="4" topLeftCell="A5" activePane="bottomLeft" state="frozen"/>
      <selection pane="bottomLeft" activeCell="D29" sqref="D29"/>
    </sheetView>
  </sheetViews>
  <sheetFormatPr defaultColWidth="12.625" defaultRowHeight="15" customHeight="1" x14ac:dyDescent="0.35"/>
  <cols>
    <col min="1" max="1" width="1.8125" customWidth="1"/>
    <col min="2" max="2" width="1.4375" customWidth="1"/>
    <col min="3" max="3" width="2.0625" customWidth="1"/>
    <col min="4" max="4" width="30.125" customWidth="1"/>
    <col min="5" max="5" width="52.875" customWidth="1"/>
    <col min="6" max="6" width="13.125" customWidth="1"/>
    <col min="7" max="7" width="11.875" customWidth="1"/>
    <col min="8" max="8" width="7.875" customWidth="1"/>
    <col min="9" max="9" width="8.375" bestFit="1" customWidth="1"/>
    <col min="10" max="26" width="7.625" customWidth="1"/>
  </cols>
  <sheetData>
    <row r="1" spans="1:26" ht="40.5" customHeight="1" x14ac:dyDescent="0.35">
      <c r="A1" s="146" t="s">
        <v>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</row>
    <row r="2" spans="1:26" ht="14.25" customHeight="1" x14ac:dyDescent="0.55000000000000004">
      <c r="A2" s="69"/>
      <c r="B2" s="69"/>
      <c r="C2" s="69"/>
      <c r="D2" s="70"/>
      <c r="E2" s="70"/>
      <c r="F2" s="70"/>
      <c r="G2" s="70"/>
      <c r="H2" s="70"/>
      <c r="I2" s="70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</row>
    <row r="3" spans="1:26" ht="14.25" customHeight="1" x14ac:dyDescent="0.35">
      <c r="B3" s="126" t="s">
        <v>5</v>
      </c>
      <c r="C3" s="127"/>
      <c r="D3" s="127"/>
      <c r="E3" s="127"/>
      <c r="F3" s="127"/>
      <c r="G3" s="127"/>
      <c r="H3" s="127"/>
      <c r="I3" s="127"/>
      <c r="J3" s="128"/>
    </row>
    <row r="4" spans="1:26" ht="14.25" customHeight="1" x14ac:dyDescent="0.65">
      <c r="B4" s="129" t="s">
        <v>86</v>
      </c>
      <c r="C4" s="125"/>
      <c r="D4" s="125"/>
      <c r="E4" s="125"/>
      <c r="F4" s="125"/>
      <c r="G4" s="125"/>
      <c r="H4" s="125"/>
      <c r="I4" s="125"/>
      <c r="J4" s="125"/>
    </row>
    <row r="5" spans="1:26" ht="19.5" customHeight="1" x14ac:dyDescent="0.55000000000000004">
      <c r="F5" s="57"/>
      <c r="G5" s="57"/>
      <c r="H5" s="57"/>
      <c r="I5" s="57"/>
    </row>
    <row r="6" spans="1:26" ht="19.5" customHeight="1" x14ac:dyDescent="0.5">
      <c r="F6" s="59" t="s">
        <v>14</v>
      </c>
      <c r="G6" s="59" t="s">
        <v>15</v>
      </c>
      <c r="H6" s="59" t="s">
        <v>14</v>
      </c>
      <c r="I6" s="59" t="s">
        <v>15</v>
      </c>
    </row>
    <row r="7" spans="1:26" ht="18" customHeight="1" x14ac:dyDescent="0.55000000000000004">
      <c r="D7" s="145" t="s">
        <v>87</v>
      </c>
      <c r="E7" s="61" t="s">
        <v>88</v>
      </c>
      <c r="F7" s="62">
        <f>'Financial Statements'!I11</f>
        <v>2040000</v>
      </c>
      <c r="G7" s="62">
        <f>'Financial Statements'!J11</f>
        <v>2250000</v>
      </c>
      <c r="H7" s="63"/>
      <c r="I7" s="63">
        <f>G7/G8</f>
        <v>5.28169014084507</v>
      </c>
      <c r="J7" s="72"/>
    </row>
    <row r="8" spans="1:26" ht="16.5" customHeight="1" x14ac:dyDescent="0.55000000000000004">
      <c r="D8" s="125"/>
      <c r="E8" s="64" t="s">
        <v>89</v>
      </c>
      <c r="F8" s="62"/>
      <c r="G8" s="62">
        <f>('Financial Statements'!C14+'Financial Statements'!C15+'Financial Statements'!D14+'Financial Statements'!D15)/2</f>
        <v>426000</v>
      </c>
      <c r="H8" s="65"/>
      <c r="I8" s="65"/>
      <c r="J8" s="73"/>
    </row>
    <row r="9" spans="1:26" ht="14.25" customHeight="1" x14ac:dyDescent="0.5">
      <c r="D9" s="74"/>
      <c r="E9" s="75"/>
      <c r="F9" s="62"/>
      <c r="G9" s="76"/>
      <c r="H9" s="65"/>
      <c r="I9" s="65"/>
    </row>
    <row r="10" spans="1:26" ht="14.25" customHeight="1" x14ac:dyDescent="0.5">
      <c r="D10" s="74"/>
      <c r="E10" s="75"/>
      <c r="F10" s="62"/>
      <c r="G10" s="76"/>
      <c r="H10" s="65"/>
      <c r="I10" s="65"/>
    </row>
    <row r="11" spans="1:26" ht="14.25" customHeight="1" x14ac:dyDescent="0.55000000000000004">
      <c r="D11" s="145" t="s">
        <v>154</v>
      </c>
      <c r="E11" s="61">
        <v>365</v>
      </c>
      <c r="F11" s="62"/>
      <c r="G11" s="62"/>
      <c r="H11" s="63"/>
      <c r="I11" s="63">
        <f>E11/I7</f>
        <v>69.106666666666669</v>
      </c>
      <c r="J11" s="63" t="s">
        <v>150</v>
      </c>
    </row>
    <row r="12" spans="1:26" ht="14.25" customHeight="1" x14ac:dyDescent="0.55000000000000004">
      <c r="D12" s="125"/>
      <c r="E12" s="64" t="str">
        <f>D7</f>
        <v>Accounts Receivable Turnover</v>
      </c>
      <c r="F12" s="62"/>
      <c r="G12" s="62"/>
      <c r="H12" s="65"/>
      <c r="I12" s="65"/>
    </row>
    <row r="13" spans="1:26" ht="14.25" customHeight="1" x14ac:dyDescent="0.5">
      <c r="D13" s="115"/>
      <c r="E13" s="116"/>
      <c r="F13" s="117"/>
      <c r="G13" s="118"/>
      <c r="H13" s="119"/>
      <c r="I13" s="119"/>
    </row>
    <row r="14" spans="1:26" ht="14.25" customHeight="1" x14ac:dyDescent="0.5">
      <c r="D14" s="74"/>
      <c r="E14" s="75"/>
      <c r="F14" s="62"/>
      <c r="G14" s="76"/>
      <c r="H14" s="63"/>
      <c r="I14" s="63"/>
    </row>
    <row r="15" spans="1:26" ht="14.25" customHeight="1" x14ac:dyDescent="0.55000000000000004">
      <c r="D15" s="145" t="s">
        <v>90</v>
      </c>
      <c r="E15" s="61" t="s">
        <v>91</v>
      </c>
      <c r="F15" s="62">
        <f>'Financial Statements'!I12</f>
        <v>1128000</v>
      </c>
      <c r="G15" s="62">
        <f>'Financial Statements'!J12</f>
        <v>1250000</v>
      </c>
      <c r="H15" s="63"/>
      <c r="I15" s="63">
        <f>G15/G16</f>
        <v>4.1481727299124733</v>
      </c>
    </row>
    <row r="16" spans="1:26" ht="14.25" customHeight="1" x14ac:dyDescent="0.55000000000000004">
      <c r="D16" s="125"/>
      <c r="E16" s="64" t="s">
        <v>92</v>
      </c>
      <c r="F16" s="62"/>
      <c r="G16" s="62">
        <f>('Financial Statements'!C16+'Financial Statements'!D16)/2</f>
        <v>301337.5</v>
      </c>
      <c r="H16" s="65"/>
      <c r="I16" s="65"/>
    </row>
    <row r="17" spans="4:10" ht="14.25" customHeight="1" x14ac:dyDescent="0.5">
      <c r="E17" s="75"/>
      <c r="F17" s="62"/>
      <c r="G17" s="76"/>
      <c r="H17" s="67"/>
      <c r="I17" s="67"/>
    </row>
    <row r="18" spans="4:10" ht="14.25" customHeight="1" x14ac:dyDescent="0.5">
      <c r="E18" s="77"/>
      <c r="F18" s="68"/>
      <c r="G18" s="78"/>
      <c r="H18" s="68"/>
      <c r="I18" s="68"/>
    </row>
    <row r="19" spans="4:10" ht="14.25" customHeight="1" x14ac:dyDescent="0.55000000000000004">
      <c r="D19" s="145" t="s">
        <v>93</v>
      </c>
      <c r="E19" s="61">
        <v>365</v>
      </c>
      <c r="F19" s="62"/>
      <c r="G19" s="62"/>
      <c r="H19" s="63"/>
      <c r="I19" s="63">
        <f>E19/I15</f>
        <v>87.990549999999999</v>
      </c>
      <c r="J19" s="63" t="s">
        <v>150</v>
      </c>
    </row>
    <row r="20" spans="4:10" ht="14.25" customHeight="1" x14ac:dyDescent="0.55000000000000004">
      <c r="D20" s="125"/>
      <c r="E20" s="64" t="str">
        <f>D15</f>
        <v>Inventory Turnover</v>
      </c>
      <c r="F20" s="62"/>
      <c r="G20" s="62"/>
      <c r="H20" s="65"/>
      <c r="I20" s="65"/>
    </row>
    <row r="21" spans="4:10" ht="14.25" customHeight="1" x14ac:dyDescent="0.5">
      <c r="D21" s="120"/>
      <c r="E21" s="121"/>
      <c r="F21" s="122"/>
      <c r="G21" s="122"/>
      <c r="H21" s="122"/>
      <c r="I21" s="122"/>
    </row>
    <row r="22" spans="4:10" ht="14.25" customHeight="1" x14ac:dyDescent="0.5">
      <c r="E22" s="77"/>
      <c r="F22" s="79"/>
      <c r="G22" s="78"/>
      <c r="H22" s="78"/>
      <c r="I22" s="79"/>
    </row>
    <row r="23" spans="4:10" ht="14.25" customHeight="1" x14ac:dyDescent="0.55000000000000004">
      <c r="D23" s="145" t="s">
        <v>94</v>
      </c>
      <c r="E23" s="61" t="s">
        <v>91</v>
      </c>
      <c r="F23" s="62">
        <f t="shared" ref="F23:G23" si="0">F15</f>
        <v>1128000</v>
      </c>
      <c r="G23" s="62">
        <f t="shared" si="0"/>
        <v>1250000</v>
      </c>
      <c r="H23" s="63"/>
      <c r="I23" s="63">
        <f>G23/G24</f>
        <v>7.7700077700077701</v>
      </c>
    </row>
    <row r="24" spans="4:10" ht="14.25" customHeight="1" x14ac:dyDescent="0.55000000000000004">
      <c r="D24" s="125"/>
      <c r="E24" s="64" t="s">
        <v>95</v>
      </c>
      <c r="F24" s="62"/>
      <c r="G24" s="62">
        <f>('Financial Statements'!D30+'Financial Statements'!C30)/2</f>
        <v>160875</v>
      </c>
      <c r="H24" s="65"/>
      <c r="I24" s="65"/>
    </row>
    <row r="25" spans="4:10" ht="14.25" customHeight="1" x14ac:dyDescent="0.5">
      <c r="E25" s="77"/>
      <c r="F25" s="79"/>
      <c r="G25" s="78"/>
      <c r="H25" s="78"/>
      <c r="I25" s="79"/>
    </row>
    <row r="26" spans="4:10" ht="14.25" customHeight="1" x14ac:dyDescent="0.5">
      <c r="E26" s="77"/>
      <c r="F26" s="79"/>
      <c r="G26" s="78"/>
      <c r="H26" s="78"/>
      <c r="I26" s="79"/>
    </row>
    <row r="27" spans="4:10" ht="26.25" customHeight="1" x14ac:dyDescent="0.55000000000000004">
      <c r="D27" s="145" t="s">
        <v>96</v>
      </c>
      <c r="E27" s="61">
        <v>365</v>
      </c>
      <c r="F27" s="62"/>
      <c r="G27" s="62"/>
      <c r="H27" s="63"/>
      <c r="I27" s="63">
        <f>E27/I23</f>
        <v>46.975499999999997</v>
      </c>
      <c r="J27" s="63" t="s">
        <v>150</v>
      </c>
    </row>
    <row r="28" spans="4:10" ht="21" customHeight="1" x14ac:dyDescent="0.55000000000000004">
      <c r="D28" s="125"/>
      <c r="E28" s="123" t="s">
        <v>149</v>
      </c>
      <c r="F28" s="62"/>
      <c r="G28" s="62">
        <f>G20</f>
        <v>0</v>
      </c>
      <c r="H28" s="65"/>
      <c r="I28" s="65"/>
    </row>
    <row r="29" spans="4:10" ht="14.25" customHeight="1" x14ac:dyDescent="0.5">
      <c r="D29" s="120"/>
      <c r="E29" s="120"/>
      <c r="F29" s="122"/>
      <c r="G29" s="122"/>
      <c r="H29" s="122"/>
      <c r="I29" s="122"/>
    </row>
    <row r="30" spans="4:10" ht="14.25" customHeight="1" x14ac:dyDescent="0.5">
      <c r="F30" s="79"/>
      <c r="G30" s="78"/>
      <c r="H30" s="78"/>
      <c r="I30" s="79"/>
    </row>
    <row r="31" spans="4:10" ht="14.25" customHeight="1" x14ac:dyDescent="0.5">
      <c r="D31" s="149" t="s">
        <v>152</v>
      </c>
      <c r="E31" s="151" t="s">
        <v>153</v>
      </c>
      <c r="F31" s="79"/>
      <c r="G31" s="79"/>
      <c r="H31" s="80"/>
      <c r="I31" s="148">
        <f>I19+I11</f>
        <v>157.09721666666667</v>
      </c>
      <c r="J31" s="147" t="s">
        <v>150</v>
      </c>
    </row>
    <row r="32" spans="4:10" ht="14.25" customHeight="1" x14ac:dyDescent="0.5">
      <c r="D32" s="150"/>
      <c r="E32" s="125"/>
      <c r="F32" s="79"/>
      <c r="G32" s="79"/>
      <c r="H32" s="79"/>
      <c r="I32" s="125"/>
      <c r="J32" s="148"/>
    </row>
    <row r="33" spans="4:10" ht="14.25" customHeight="1" x14ac:dyDescent="0.5">
      <c r="D33" s="152" t="s">
        <v>97</v>
      </c>
      <c r="E33" s="151" t="s">
        <v>151</v>
      </c>
      <c r="F33" s="79"/>
      <c r="G33" s="78"/>
      <c r="H33" s="80"/>
      <c r="I33" s="148">
        <f>I11+I19-I27</f>
        <v>110.12171666666667</v>
      </c>
      <c r="J33" s="147" t="s">
        <v>150</v>
      </c>
    </row>
    <row r="34" spans="4:10" ht="14.25" customHeight="1" x14ac:dyDescent="0.5">
      <c r="D34" s="150"/>
      <c r="E34" s="125"/>
      <c r="F34" s="79"/>
      <c r="G34" s="78"/>
      <c r="H34" s="78"/>
      <c r="I34" s="125"/>
      <c r="J34" s="148"/>
    </row>
    <row r="35" spans="4:10" ht="14.25" customHeight="1" x14ac:dyDescent="0.5">
      <c r="D35" s="74"/>
      <c r="F35" s="79"/>
      <c r="G35" s="78"/>
      <c r="H35" s="78"/>
      <c r="I35" s="79"/>
    </row>
    <row r="36" spans="4:10" ht="14.25" customHeight="1" x14ac:dyDescent="0.5">
      <c r="D36" s="74"/>
      <c r="F36" s="79"/>
      <c r="G36" s="78"/>
      <c r="H36" s="78"/>
      <c r="I36" s="79"/>
    </row>
    <row r="37" spans="4:10" ht="14.25" customHeight="1" x14ac:dyDescent="0.55000000000000004">
      <c r="D37" s="145" t="s">
        <v>98</v>
      </c>
      <c r="E37" s="61" t="s">
        <v>99</v>
      </c>
      <c r="F37" s="62">
        <f t="shared" ref="F37:G37" si="1">F7</f>
        <v>2040000</v>
      </c>
      <c r="G37" s="62">
        <f t="shared" si="1"/>
        <v>2250000</v>
      </c>
      <c r="H37" s="63"/>
      <c r="I37" s="63">
        <f>G37/G38</f>
        <v>0.75934949060305001</v>
      </c>
    </row>
    <row r="38" spans="4:10" ht="14.25" customHeight="1" x14ac:dyDescent="0.55000000000000004">
      <c r="D38" s="125"/>
      <c r="E38" s="64" t="s">
        <v>100</v>
      </c>
      <c r="F38" s="62"/>
      <c r="G38" s="62">
        <f>('Financial Statements'!C24+'Financial Statements'!D24)/2</f>
        <v>2963062.5</v>
      </c>
      <c r="H38" s="65"/>
      <c r="I38" s="65"/>
    </row>
    <row r="39" spans="4:10" ht="14.25" customHeight="1" x14ac:dyDescent="0.5">
      <c r="F39" s="79"/>
      <c r="G39" s="78"/>
      <c r="H39" s="78"/>
      <c r="I39" s="79"/>
    </row>
    <row r="40" spans="4:10" ht="14.25" customHeight="1" x14ac:dyDescent="0.5">
      <c r="F40" s="79"/>
      <c r="G40" s="78"/>
      <c r="H40" s="78"/>
      <c r="I40" s="79"/>
    </row>
    <row r="41" spans="4:10" ht="14.25" customHeight="1" x14ac:dyDescent="0.5">
      <c r="F41" s="79"/>
      <c r="G41" s="78"/>
      <c r="H41" s="78"/>
      <c r="I41" s="79"/>
    </row>
    <row r="42" spans="4:10" ht="14.25" customHeight="1" x14ac:dyDescent="0.5">
      <c r="F42" s="79"/>
      <c r="G42" s="79"/>
      <c r="H42" s="78"/>
      <c r="I42" s="79"/>
    </row>
    <row r="43" spans="4:10" ht="14.25" customHeight="1" x14ac:dyDescent="0.5">
      <c r="F43" s="79"/>
      <c r="G43" s="79"/>
      <c r="H43" s="78"/>
      <c r="I43" s="79"/>
    </row>
    <row r="44" spans="4:10" ht="14.25" customHeight="1" x14ac:dyDescent="0.45">
      <c r="H44" s="81"/>
    </row>
    <row r="45" spans="4:10" ht="14.25" customHeight="1" x14ac:dyDescent="0.45">
      <c r="H45" s="81"/>
    </row>
    <row r="46" spans="4:10" ht="14.25" customHeight="1" x14ac:dyDescent="0.45">
      <c r="H46" s="81"/>
    </row>
    <row r="47" spans="4:10" ht="14.25" customHeight="1" x14ac:dyDescent="0.45">
      <c r="H47" s="81"/>
    </row>
    <row r="48" spans="4:10" ht="14.25" customHeight="1" x14ac:dyDescent="0.45">
      <c r="H48" s="81"/>
    </row>
    <row r="49" spans="8:8" ht="14.25" customHeight="1" x14ac:dyDescent="0.45">
      <c r="H49" s="81"/>
    </row>
    <row r="50" spans="8:8" ht="14.25" customHeight="1" x14ac:dyDescent="0.45">
      <c r="H50" s="81"/>
    </row>
    <row r="51" spans="8:8" ht="14.25" customHeight="1" x14ac:dyDescent="0.45">
      <c r="H51" s="81"/>
    </row>
    <row r="52" spans="8:8" ht="14.25" customHeight="1" x14ac:dyDescent="0.45">
      <c r="H52" s="81"/>
    </row>
    <row r="53" spans="8:8" ht="14.25" customHeight="1" x14ac:dyDescent="0.45">
      <c r="H53" s="81"/>
    </row>
    <row r="54" spans="8:8" ht="14.25" customHeight="1" x14ac:dyDescent="0.45">
      <c r="H54" s="81"/>
    </row>
    <row r="55" spans="8:8" ht="14.25" customHeight="1" x14ac:dyDescent="0.45">
      <c r="H55" s="81"/>
    </row>
    <row r="56" spans="8:8" ht="14.25" customHeight="1" x14ac:dyDescent="0.45">
      <c r="H56" s="81"/>
    </row>
    <row r="57" spans="8:8" ht="14.25" customHeight="1" x14ac:dyDescent="0.45">
      <c r="H57" s="81"/>
    </row>
    <row r="58" spans="8:8" ht="14.25" customHeight="1" x14ac:dyDescent="0.45">
      <c r="H58" s="81"/>
    </row>
    <row r="59" spans="8:8" ht="14.25" customHeight="1" x14ac:dyDescent="0.45">
      <c r="H59" s="81"/>
    </row>
    <row r="60" spans="8:8" ht="14.25" customHeight="1" x14ac:dyDescent="0.45">
      <c r="H60" s="81"/>
    </row>
    <row r="61" spans="8:8" ht="14.25" customHeight="1" x14ac:dyDescent="0.45">
      <c r="H61" s="81"/>
    </row>
    <row r="62" spans="8:8" ht="14.25" customHeight="1" x14ac:dyDescent="0.45">
      <c r="H62" s="81"/>
    </row>
    <row r="63" spans="8:8" ht="14.25" customHeight="1" x14ac:dyDescent="0.45">
      <c r="H63" s="81"/>
    </row>
    <row r="64" spans="8:8" ht="14.25" customHeight="1" x14ac:dyDescent="0.45">
      <c r="H64" s="81"/>
    </row>
    <row r="65" spans="8:8" ht="14.25" customHeight="1" x14ac:dyDescent="0.45">
      <c r="H65" s="81"/>
    </row>
    <row r="66" spans="8:8" ht="14.25" customHeight="1" x14ac:dyDescent="0.45">
      <c r="H66" s="81"/>
    </row>
    <row r="67" spans="8:8" ht="14.25" customHeight="1" x14ac:dyDescent="0.45">
      <c r="H67" s="81"/>
    </row>
    <row r="68" spans="8:8" ht="14.25" customHeight="1" x14ac:dyDescent="0.45">
      <c r="H68" s="81"/>
    </row>
    <row r="69" spans="8:8" ht="14.25" customHeight="1" x14ac:dyDescent="0.45">
      <c r="H69" s="81"/>
    </row>
    <row r="70" spans="8:8" ht="14.25" customHeight="1" x14ac:dyDescent="0.45">
      <c r="H70" s="81"/>
    </row>
    <row r="71" spans="8:8" ht="14.25" customHeight="1" x14ac:dyDescent="0.45">
      <c r="H71" s="81"/>
    </row>
    <row r="72" spans="8:8" ht="14.25" customHeight="1" x14ac:dyDescent="0.45">
      <c r="H72" s="81"/>
    </row>
    <row r="73" spans="8:8" ht="14.25" customHeight="1" x14ac:dyDescent="0.45">
      <c r="H73" s="81"/>
    </row>
    <row r="74" spans="8:8" ht="14.25" customHeight="1" x14ac:dyDescent="0.45">
      <c r="H74" s="81"/>
    </row>
    <row r="75" spans="8:8" ht="14.25" customHeight="1" x14ac:dyDescent="0.45">
      <c r="H75" s="81"/>
    </row>
    <row r="76" spans="8:8" ht="14.25" customHeight="1" x14ac:dyDescent="0.45">
      <c r="H76" s="81"/>
    </row>
    <row r="77" spans="8:8" ht="14.25" customHeight="1" x14ac:dyDescent="0.45">
      <c r="H77" s="81"/>
    </row>
    <row r="78" spans="8:8" ht="14.25" customHeight="1" x14ac:dyDescent="0.45">
      <c r="H78" s="81"/>
    </row>
    <row r="79" spans="8:8" ht="14.25" customHeight="1" x14ac:dyDescent="0.45">
      <c r="H79" s="81"/>
    </row>
    <row r="80" spans="8:8" ht="14.25" customHeight="1" x14ac:dyDescent="0.45">
      <c r="H80" s="81"/>
    </row>
    <row r="81" spans="8:8" ht="14.25" customHeight="1" x14ac:dyDescent="0.45">
      <c r="H81" s="81"/>
    </row>
    <row r="82" spans="8:8" ht="14.25" customHeight="1" x14ac:dyDescent="0.45">
      <c r="H82" s="81"/>
    </row>
    <row r="83" spans="8:8" ht="14.25" customHeight="1" x14ac:dyDescent="0.45">
      <c r="H83" s="81"/>
    </row>
    <row r="84" spans="8:8" ht="14.25" customHeight="1" x14ac:dyDescent="0.45">
      <c r="H84" s="81"/>
    </row>
    <row r="85" spans="8:8" ht="14.25" customHeight="1" x14ac:dyDescent="0.45">
      <c r="H85" s="81"/>
    </row>
    <row r="86" spans="8:8" ht="14.25" customHeight="1" x14ac:dyDescent="0.45">
      <c r="H86" s="81"/>
    </row>
    <row r="87" spans="8:8" ht="14.25" customHeight="1" x14ac:dyDescent="0.45">
      <c r="H87" s="81"/>
    </row>
    <row r="88" spans="8:8" ht="14.25" customHeight="1" x14ac:dyDescent="0.45">
      <c r="H88" s="81"/>
    </row>
    <row r="89" spans="8:8" ht="14.25" customHeight="1" x14ac:dyDescent="0.45">
      <c r="H89" s="81"/>
    </row>
    <row r="90" spans="8:8" ht="14.25" customHeight="1" x14ac:dyDescent="0.45">
      <c r="H90" s="81"/>
    </row>
    <row r="91" spans="8:8" ht="14.25" customHeight="1" x14ac:dyDescent="0.45">
      <c r="H91" s="81"/>
    </row>
    <row r="92" spans="8:8" ht="14.25" customHeight="1" x14ac:dyDescent="0.45">
      <c r="H92" s="81"/>
    </row>
    <row r="93" spans="8:8" ht="14.25" customHeight="1" x14ac:dyDescent="0.45">
      <c r="H93" s="81"/>
    </row>
    <row r="94" spans="8:8" ht="14.25" customHeight="1" x14ac:dyDescent="0.45">
      <c r="H94" s="81"/>
    </row>
    <row r="95" spans="8:8" ht="14.25" customHeight="1" x14ac:dyDescent="0.45">
      <c r="H95" s="81"/>
    </row>
    <row r="96" spans="8:8" ht="14.25" customHeight="1" x14ac:dyDescent="0.45">
      <c r="H96" s="81"/>
    </row>
    <row r="97" spans="8:8" ht="14.25" customHeight="1" x14ac:dyDescent="0.45">
      <c r="H97" s="81"/>
    </row>
    <row r="98" spans="8:8" ht="14.25" customHeight="1" x14ac:dyDescent="0.45">
      <c r="H98" s="81"/>
    </row>
    <row r="99" spans="8:8" ht="14.25" customHeight="1" x14ac:dyDescent="0.45">
      <c r="H99" s="81"/>
    </row>
    <row r="100" spans="8:8" ht="14.25" customHeight="1" x14ac:dyDescent="0.45">
      <c r="H100" s="81"/>
    </row>
    <row r="101" spans="8:8" ht="14.25" customHeight="1" x14ac:dyDescent="0.45">
      <c r="H101" s="81"/>
    </row>
    <row r="102" spans="8:8" ht="14.25" customHeight="1" x14ac:dyDescent="0.45">
      <c r="H102" s="81"/>
    </row>
    <row r="103" spans="8:8" ht="14.25" customHeight="1" x14ac:dyDescent="0.45">
      <c r="H103" s="81"/>
    </row>
    <row r="104" spans="8:8" ht="14.25" customHeight="1" x14ac:dyDescent="0.45">
      <c r="H104" s="81"/>
    </row>
    <row r="105" spans="8:8" ht="14.25" customHeight="1" x14ac:dyDescent="0.45">
      <c r="H105" s="81"/>
    </row>
    <row r="106" spans="8:8" ht="14.25" customHeight="1" x14ac:dyDescent="0.45">
      <c r="H106" s="81"/>
    </row>
    <row r="107" spans="8:8" ht="14.25" customHeight="1" x14ac:dyDescent="0.45">
      <c r="H107" s="81"/>
    </row>
    <row r="108" spans="8:8" ht="14.25" customHeight="1" x14ac:dyDescent="0.45">
      <c r="H108" s="81"/>
    </row>
    <row r="109" spans="8:8" ht="14.25" customHeight="1" x14ac:dyDescent="0.45">
      <c r="H109" s="81"/>
    </row>
    <row r="110" spans="8:8" ht="14.25" customHeight="1" x14ac:dyDescent="0.45">
      <c r="H110" s="81"/>
    </row>
    <row r="111" spans="8:8" ht="14.25" customHeight="1" x14ac:dyDescent="0.45">
      <c r="H111" s="81"/>
    </row>
    <row r="112" spans="8:8" ht="14.25" customHeight="1" x14ac:dyDescent="0.45">
      <c r="H112" s="81"/>
    </row>
    <row r="113" spans="8:8" ht="14.25" customHeight="1" x14ac:dyDescent="0.45">
      <c r="H113" s="81"/>
    </row>
    <row r="114" spans="8:8" ht="14.25" customHeight="1" x14ac:dyDescent="0.45">
      <c r="H114" s="81"/>
    </row>
    <row r="115" spans="8:8" ht="14.25" customHeight="1" x14ac:dyDescent="0.45">
      <c r="H115" s="81"/>
    </row>
    <row r="116" spans="8:8" ht="14.25" customHeight="1" x14ac:dyDescent="0.45">
      <c r="H116" s="81"/>
    </row>
    <row r="117" spans="8:8" ht="14.25" customHeight="1" x14ac:dyDescent="0.45">
      <c r="H117" s="81"/>
    </row>
    <row r="118" spans="8:8" ht="14.25" customHeight="1" x14ac:dyDescent="0.45">
      <c r="H118" s="81"/>
    </row>
    <row r="119" spans="8:8" ht="14.25" customHeight="1" x14ac:dyDescent="0.45">
      <c r="H119" s="81"/>
    </row>
    <row r="120" spans="8:8" ht="14.25" customHeight="1" x14ac:dyDescent="0.45">
      <c r="H120" s="81"/>
    </row>
    <row r="121" spans="8:8" ht="14.25" customHeight="1" x14ac:dyDescent="0.45">
      <c r="H121" s="81"/>
    </row>
    <row r="122" spans="8:8" ht="14.25" customHeight="1" x14ac:dyDescent="0.45">
      <c r="H122" s="81"/>
    </row>
    <row r="123" spans="8:8" ht="14.25" customHeight="1" x14ac:dyDescent="0.45">
      <c r="H123" s="81"/>
    </row>
    <row r="124" spans="8:8" ht="14.25" customHeight="1" x14ac:dyDescent="0.45">
      <c r="H124" s="81"/>
    </row>
    <row r="125" spans="8:8" ht="14.25" customHeight="1" x14ac:dyDescent="0.45">
      <c r="H125" s="81"/>
    </row>
    <row r="126" spans="8:8" ht="14.25" customHeight="1" x14ac:dyDescent="0.45">
      <c r="H126" s="81"/>
    </row>
    <row r="127" spans="8:8" ht="14.25" customHeight="1" x14ac:dyDescent="0.45">
      <c r="H127" s="81"/>
    </row>
    <row r="128" spans="8:8" ht="14.25" customHeight="1" x14ac:dyDescent="0.45">
      <c r="H128" s="81"/>
    </row>
    <row r="129" spans="8:8" ht="14.25" customHeight="1" x14ac:dyDescent="0.45">
      <c r="H129" s="81"/>
    </row>
    <row r="130" spans="8:8" ht="14.25" customHeight="1" x14ac:dyDescent="0.45">
      <c r="H130" s="81"/>
    </row>
    <row r="131" spans="8:8" ht="14.25" customHeight="1" x14ac:dyDescent="0.45">
      <c r="H131" s="81"/>
    </row>
    <row r="132" spans="8:8" ht="14.25" customHeight="1" x14ac:dyDescent="0.45">
      <c r="H132" s="81"/>
    </row>
    <row r="133" spans="8:8" ht="14.25" customHeight="1" x14ac:dyDescent="0.45">
      <c r="H133" s="81"/>
    </row>
    <row r="134" spans="8:8" ht="14.25" customHeight="1" x14ac:dyDescent="0.45">
      <c r="H134" s="81"/>
    </row>
    <row r="135" spans="8:8" ht="14.25" customHeight="1" x14ac:dyDescent="0.45">
      <c r="H135" s="81"/>
    </row>
    <row r="136" spans="8:8" ht="14.25" customHeight="1" x14ac:dyDescent="0.45">
      <c r="H136" s="81"/>
    </row>
    <row r="137" spans="8:8" ht="14.25" customHeight="1" x14ac:dyDescent="0.45">
      <c r="H137" s="81"/>
    </row>
    <row r="138" spans="8:8" ht="14.25" customHeight="1" x14ac:dyDescent="0.45">
      <c r="H138" s="81"/>
    </row>
    <row r="139" spans="8:8" ht="14.25" customHeight="1" x14ac:dyDescent="0.45">
      <c r="H139" s="81"/>
    </row>
    <row r="140" spans="8:8" ht="14.25" customHeight="1" x14ac:dyDescent="0.45">
      <c r="H140" s="81"/>
    </row>
    <row r="141" spans="8:8" ht="14.25" customHeight="1" x14ac:dyDescent="0.45">
      <c r="H141" s="81"/>
    </row>
    <row r="142" spans="8:8" ht="14.25" customHeight="1" x14ac:dyDescent="0.45">
      <c r="H142" s="81"/>
    </row>
    <row r="143" spans="8:8" ht="14.25" customHeight="1" x14ac:dyDescent="0.45">
      <c r="H143" s="81"/>
    </row>
    <row r="144" spans="8:8" ht="14.25" customHeight="1" x14ac:dyDescent="0.45">
      <c r="H144" s="81"/>
    </row>
    <row r="145" spans="8:8" ht="14.25" customHeight="1" x14ac:dyDescent="0.45">
      <c r="H145" s="81"/>
    </row>
    <row r="146" spans="8:8" ht="14.25" customHeight="1" x14ac:dyDescent="0.45">
      <c r="H146" s="81"/>
    </row>
    <row r="147" spans="8:8" ht="14.25" customHeight="1" x14ac:dyDescent="0.45">
      <c r="H147" s="81"/>
    </row>
    <row r="148" spans="8:8" ht="14.25" customHeight="1" x14ac:dyDescent="0.45">
      <c r="H148" s="81"/>
    </row>
    <row r="149" spans="8:8" ht="14.25" customHeight="1" x14ac:dyDescent="0.45">
      <c r="H149" s="81"/>
    </row>
    <row r="150" spans="8:8" ht="14.25" customHeight="1" x14ac:dyDescent="0.45">
      <c r="H150" s="81"/>
    </row>
    <row r="151" spans="8:8" ht="14.25" customHeight="1" x14ac:dyDescent="0.45">
      <c r="H151" s="81"/>
    </row>
    <row r="152" spans="8:8" ht="14.25" customHeight="1" x14ac:dyDescent="0.45">
      <c r="H152" s="81"/>
    </row>
    <row r="153" spans="8:8" ht="14.25" customHeight="1" x14ac:dyDescent="0.45">
      <c r="H153" s="81"/>
    </row>
    <row r="154" spans="8:8" ht="14.25" customHeight="1" x14ac:dyDescent="0.45">
      <c r="H154" s="81"/>
    </row>
    <row r="155" spans="8:8" ht="14.25" customHeight="1" x14ac:dyDescent="0.45">
      <c r="H155" s="81"/>
    </row>
    <row r="156" spans="8:8" ht="14.25" customHeight="1" x14ac:dyDescent="0.45">
      <c r="H156" s="81"/>
    </row>
    <row r="157" spans="8:8" ht="14.25" customHeight="1" x14ac:dyDescent="0.45">
      <c r="H157" s="81"/>
    </row>
    <row r="158" spans="8:8" ht="14.25" customHeight="1" x14ac:dyDescent="0.45">
      <c r="H158" s="81"/>
    </row>
    <row r="159" spans="8:8" ht="14.25" customHeight="1" x14ac:dyDescent="0.45">
      <c r="H159" s="81"/>
    </row>
    <row r="160" spans="8:8" ht="14.25" customHeight="1" x14ac:dyDescent="0.45">
      <c r="H160" s="81"/>
    </row>
    <row r="161" spans="8:8" ht="14.25" customHeight="1" x14ac:dyDescent="0.45">
      <c r="H161" s="81"/>
    </row>
    <row r="162" spans="8:8" ht="14.25" customHeight="1" x14ac:dyDescent="0.45">
      <c r="H162" s="81"/>
    </row>
    <row r="163" spans="8:8" ht="14.25" customHeight="1" x14ac:dyDescent="0.45">
      <c r="H163" s="81"/>
    </row>
    <row r="164" spans="8:8" ht="14.25" customHeight="1" x14ac:dyDescent="0.45">
      <c r="H164" s="81"/>
    </row>
    <row r="165" spans="8:8" ht="14.25" customHeight="1" x14ac:dyDescent="0.45">
      <c r="H165" s="81"/>
    </row>
    <row r="166" spans="8:8" ht="14.25" customHeight="1" x14ac:dyDescent="0.45">
      <c r="H166" s="81"/>
    </row>
    <row r="167" spans="8:8" ht="14.25" customHeight="1" x14ac:dyDescent="0.45">
      <c r="H167" s="81"/>
    </row>
    <row r="168" spans="8:8" ht="14.25" customHeight="1" x14ac:dyDescent="0.45">
      <c r="H168" s="81"/>
    </row>
    <row r="169" spans="8:8" ht="14.25" customHeight="1" x14ac:dyDescent="0.45">
      <c r="H169" s="81"/>
    </row>
    <row r="170" spans="8:8" ht="14.25" customHeight="1" x14ac:dyDescent="0.45">
      <c r="H170" s="81"/>
    </row>
    <row r="171" spans="8:8" ht="14.25" customHeight="1" x14ac:dyDescent="0.45">
      <c r="H171" s="81"/>
    </row>
    <row r="172" spans="8:8" ht="14.25" customHeight="1" x14ac:dyDescent="0.45">
      <c r="H172" s="81"/>
    </row>
    <row r="173" spans="8:8" ht="14.25" customHeight="1" x14ac:dyDescent="0.45">
      <c r="H173" s="81"/>
    </row>
    <row r="174" spans="8:8" ht="14.25" customHeight="1" x14ac:dyDescent="0.45">
      <c r="H174" s="81"/>
    </row>
    <row r="175" spans="8:8" ht="14.25" customHeight="1" x14ac:dyDescent="0.45">
      <c r="H175" s="81"/>
    </row>
    <row r="176" spans="8:8" ht="14.25" customHeight="1" x14ac:dyDescent="0.45">
      <c r="H176" s="81"/>
    </row>
    <row r="177" spans="8:8" ht="14.25" customHeight="1" x14ac:dyDescent="0.45">
      <c r="H177" s="81"/>
    </row>
    <row r="178" spans="8:8" ht="14.25" customHeight="1" x14ac:dyDescent="0.45">
      <c r="H178" s="81"/>
    </row>
    <row r="179" spans="8:8" ht="14.25" customHeight="1" x14ac:dyDescent="0.45">
      <c r="H179" s="81"/>
    </row>
    <row r="180" spans="8:8" ht="14.25" customHeight="1" x14ac:dyDescent="0.45">
      <c r="H180" s="81"/>
    </row>
    <row r="181" spans="8:8" ht="14.25" customHeight="1" x14ac:dyDescent="0.45">
      <c r="H181" s="81"/>
    </row>
    <row r="182" spans="8:8" ht="14.25" customHeight="1" x14ac:dyDescent="0.45">
      <c r="H182" s="81"/>
    </row>
    <row r="183" spans="8:8" ht="14.25" customHeight="1" x14ac:dyDescent="0.45">
      <c r="H183" s="81"/>
    </row>
    <row r="184" spans="8:8" ht="14.25" customHeight="1" x14ac:dyDescent="0.45">
      <c r="H184" s="81"/>
    </row>
    <row r="185" spans="8:8" ht="14.25" customHeight="1" x14ac:dyDescent="0.45">
      <c r="H185" s="81"/>
    </row>
    <row r="186" spans="8:8" ht="14.25" customHeight="1" x14ac:dyDescent="0.45">
      <c r="H186" s="81"/>
    </row>
    <row r="187" spans="8:8" ht="14.25" customHeight="1" x14ac:dyDescent="0.45">
      <c r="H187" s="81"/>
    </row>
    <row r="188" spans="8:8" ht="14.25" customHeight="1" x14ac:dyDescent="0.45">
      <c r="H188" s="81"/>
    </row>
    <row r="189" spans="8:8" ht="14.25" customHeight="1" x14ac:dyDescent="0.45">
      <c r="H189" s="81"/>
    </row>
    <row r="190" spans="8:8" ht="14.25" customHeight="1" x14ac:dyDescent="0.45">
      <c r="H190" s="81"/>
    </row>
    <row r="191" spans="8:8" ht="14.25" customHeight="1" x14ac:dyDescent="0.45">
      <c r="H191" s="81"/>
    </row>
    <row r="192" spans="8:8" ht="14.25" customHeight="1" x14ac:dyDescent="0.45">
      <c r="H192" s="81"/>
    </row>
    <row r="193" spans="8:8" ht="14.25" customHeight="1" x14ac:dyDescent="0.45">
      <c r="H193" s="81"/>
    </row>
    <row r="194" spans="8:8" ht="14.25" customHeight="1" x14ac:dyDescent="0.45">
      <c r="H194" s="81"/>
    </row>
    <row r="195" spans="8:8" ht="14.25" customHeight="1" x14ac:dyDescent="0.45">
      <c r="H195" s="81"/>
    </row>
    <row r="196" spans="8:8" ht="14.25" customHeight="1" x14ac:dyDescent="0.45">
      <c r="H196" s="81"/>
    </row>
    <row r="197" spans="8:8" ht="14.25" customHeight="1" x14ac:dyDescent="0.45">
      <c r="H197" s="81"/>
    </row>
    <row r="198" spans="8:8" ht="14.25" customHeight="1" x14ac:dyDescent="0.45">
      <c r="H198" s="81"/>
    </row>
    <row r="199" spans="8:8" ht="14.25" customHeight="1" x14ac:dyDescent="0.45">
      <c r="H199" s="81"/>
    </row>
    <row r="200" spans="8:8" ht="14.25" customHeight="1" x14ac:dyDescent="0.45">
      <c r="H200" s="81"/>
    </row>
    <row r="201" spans="8:8" ht="14.25" customHeight="1" x14ac:dyDescent="0.45">
      <c r="H201" s="81"/>
    </row>
    <row r="202" spans="8:8" ht="14.25" customHeight="1" x14ac:dyDescent="0.45">
      <c r="H202" s="81"/>
    </row>
    <row r="203" spans="8:8" ht="14.25" customHeight="1" x14ac:dyDescent="0.45">
      <c r="H203" s="81"/>
    </row>
    <row r="204" spans="8:8" ht="14.25" customHeight="1" x14ac:dyDescent="0.45">
      <c r="H204" s="81"/>
    </row>
    <row r="205" spans="8:8" ht="14.25" customHeight="1" x14ac:dyDescent="0.45">
      <c r="H205" s="81"/>
    </row>
    <row r="206" spans="8:8" ht="14.25" customHeight="1" x14ac:dyDescent="0.45">
      <c r="H206" s="81"/>
    </row>
    <row r="207" spans="8:8" ht="14.25" customHeight="1" x14ac:dyDescent="0.45">
      <c r="H207" s="81"/>
    </row>
    <row r="208" spans="8:8" ht="14.25" customHeight="1" x14ac:dyDescent="0.45">
      <c r="H208" s="81"/>
    </row>
    <row r="209" spans="8:8" ht="14.25" customHeight="1" x14ac:dyDescent="0.45">
      <c r="H209" s="81"/>
    </row>
    <row r="210" spans="8:8" ht="14.25" customHeight="1" x14ac:dyDescent="0.45">
      <c r="H210" s="81"/>
    </row>
    <row r="211" spans="8:8" ht="14.25" customHeight="1" x14ac:dyDescent="0.45">
      <c r="H211" s="81"/>
    </row>
    <row r="212" spans="8:8" ht="14.25" customHeight="1" x14ac:dyDescent="0.45">
      <c r="H212" s="81"/>
    </row>
    <row r="213" spans="8:8" ht="14.25" customHeight="1" x14ac:dyDescent="0.45">
      <c r="H213" s="81"/>
    </row>
    <row r="214" spans="8:8" ht="14.25" customHeight="1" x14ac:dyDescent="0.45">
      <c r="H214" s="81"/>
    </row>
    <row r="215" spans="8:8" ht="14.25" customHeight="1" x14ac:dyDescent="0.45">
      <c r="H215" s="81"/>
    </row>
    <row r="216" spans="8:8" ht="14.25" customHeight="1" x14ac:dyDescent="0.45">
      <c r="H216" s="81"/>
    </row>
    <row r="217" spans="8:8" ht="14.25" customHeight="1" x14ac:dyDescent="0.45">
      <c r="H217" s="81"/>
    </row>
    <row r="218" spans="8:8" ht="14.25" customHeight="1" x14ac:dyDescent="0.45">
      <c r="H218" s="81"/>
    </row>
    <row r="219" spans="8:8" ht="14.25" customHeight="1" x14ac:dyDescent="0.45">
      <c r="H219" s="81"/>
    </row>
    <row r="220" spans="8:8" ht="14.25" customHeight="1" x14ac:dyDescent="0.45">
      <c r="H220" s="81"/>
    </row>
    <row r="221" spans="8:8" ht="14.25" customHeight="1" x14ac:dyDescent="0.45">
      <c r="H221" s="81"/>
    </row>
    <row r="222" spans="8:8" ht="14.25" customHeight="1" x14ac:dyDescent="0.45">
      <c r="H222" s="81"/>
    </row>
    <row r="223" spans="8:8" ht="14.25" customHeight="1" x14ac:dyDescent="0.45">
      <c r="H223" s="81"/>
    </row>
    <row r="224" spans="8:8" ht="14.25" customHeight="1" x14ac:dyDescent="0.45">
      <c r="H224" s="81"/>
    </row>
    <row r="225" spans="8:8" ht="14.25" customHeight="1" x14ac:dyDescent="0.45">
      <c r="H225" s="81"/>
    </row>
    <row r="226" spans="8:8" ht="14.25" customHeight="1" x14ac:dyDescent="0.45">
      <c r="H226" s="81"/>
    </row>
    <row r="227" spans="8:8" ht="14.25" customHeight="1" x14ac:dyDescent="0.45">
      <c r="H227" s="81"/>
    </row>
    <row r="228" spans="8:8" ht="14.25" customHeight="1" x14ac:dyDescent="0.45">
      <c r="H228" s="81"/>
    </row>
    <row r="229" spans="8:8" ht="14.25" customHeight="1" x14ac:dyDescent="0.45">
      <c r="H229" s="81"/>
    </row>
    <row r="230" spans="8:8" ht="14.25" customHeight="1" x14ac:dyDescent="0.45">
      <c r="H230" s="81"/>
    </row>
    <row r="231" spans="8:8" ht="14.25" customHeight="1" x14ac:dyDescent="0.45">
      <c r="H231" s="81"/>
    </row>
    <row r="232" spans="8:8" ht="14.25" customHeight="1" x14ac:dyDescent="0.45">
      <c r="H232" s="81"/>
    </row>
    <row r="233" spans="8:8" ht="14.25" customHeight="1" x14ac:dyDescent="0.45">
      <c r="H233" s="81"/>
    </row>
    <row r="234" spans="8:8" ht="14.25" customHeight="1" x14ac:dyDescent="0.45">
      <c r="H234" s="81"/>
    </row>
    <row r="235" spans="8:8" ht="14.25" customHeight="1" x14ac:dyDescent="0.45">
      <c r="H235" s="81"/>
    </row>
    <row r="236" spans="8:8" ht="14.25" customHeight="1" x14ac:dyDescent="0.45">
      <c r="H236" s="81"/>
    </row>
    <row r="237" spans="8:8" ht="14.25" customHeight="1" x14ac:dyDescent="0.45">
      <c r="H237" s="81"/>
    </row>
    <row r="238" spans="8:8" ht="14.25" customHeight="1" x14ac:dyDescent="0.45">
      <c r="H238" s="81"/>
    </row>
    <row r="239" spans="8:8" ht="14.25" customHeight="1" x14ac:dyDescent="0.45">
      <c r="H239" s="81"/>
    </row>
    <row r="240" spans="8:8" ht="14.25" customHeight="1" x14ac:dyDescent="0.45">
      <c r="H240" s="81"/>
    </row>
    <row r="241" spans="8:8" ht="14.25" customHeight="1" x14ac:dyDescent="0.45">
      <c r="H241" s="81"/>
    </row>
    <row r="242" spans="8:8" ht="14.25" customHeight="1" x14ac:dyDescent="0.45">
      <c r="H242" s="81"/>
    </row>
    <row r="243" spans="8:8" ht="14.25" customHeight="1" x14ac:dyDescent="0.45">
      <c r="H243" s="81"/>
    </row>
    <row r="244" spans="8:8" ht="14.25" customHeight="1" x14ac:dyDescent="0.45">
      <c r="H244" s="81"/>
    </row>
    <row r="245" spans="8:8" ht="14.25" customHeight="1" x14ac:dyDescent="0.45">
      <c r="H245" s="81"/>
    </row>
    <row r="246" spans="8:8" ht="14.25" customHeight="1" x14ac:dyDescent="0.45">
      <c r="H246" s="81"/>
    </row>
    <row r="247" spans="8:8" ht="14.25" customHeight="1" x14ac:dyDescent="0.45">
      <c r="H247" s="81"/>
    </row>
    <row r="248" spans="8:8" ht="14.25" customHeight="1" x14ac:dyDescent="0.45">
      <c r="H248" s="81"/>
    </row>
    <row r="249" spans="8:8" ht="14.25" customHeight="1" x14ac:dyDescent="0.45">
      <c r="H249" s="81"/>
    </row>
    <row r="250" spans="8:8" ht="14.25" customHeight="1" x14ac:dyDescent="0.45">
      <c r="H250" s="81"/>
    </row>
    <row r="251" spans="8:8" ht="14.25" customHeight="1" x14ac:dyDescent="0.45">
      <c r="H251" s="81"/>
    </row>
    <row r="252" spans="8:8" ht="14.25" customHeight="1" x14ac:dyDescent="0.45">
      <c r="H252" s="81"/>
    </row>
    <row r="253" spans="8:8" ht="14.25" customHeight="1" x14ac:dyDescent="0.45">
      <c r="H253" s="81"/>
    </row>
    <row r="254" spans="8:8" ht="14.25" customHeight="1" x14ac:dyDescent="0.45">
      <c r="H254" s="81"/>
    </row>
    <row r="255" spans="8:8" ht="14.25" customHeight="1" x14ac:dyDescent="0.45">
      <c r="H255" s="81"/>
    </row>
    <row r="256" spans="8:8" ht="14.25" customHeight="1" x14ac:dyDescent="0.45">
      <c r="H256" s="81"/>
    </row>
    <row r="257" spans="8:8" ht="14.25" customHeight="1" x14ac:dyDescent="0.45">
      <c r="H257" s="81"/>
    </row>
    <row r="258" spans="8:8" ht="14.25" customHeight="1" x14ac:dyDescent="0.45">
      <c r="H258" s="81"/>
    </row>
    <row r="259" spans="8:8" ht="14.25" customHeight="1" x14ac:dyDescent="0.45">
      <c r="H259" s="81"/>
    </row>
    <row r="260" spans="8:8" ht="14.25" customHeight="1" x14ac:dyDescent="0.45">
      <c r="H260" s="81"/>
    </row>
    <row r="261" spans="8:8" ht="14.25" customHeight="1" x14ac:dyDescent="0.45">
      <c r="H261" s="81"/>
    </row>
    <row r="262" spans="8:8" ht="14.25" customHeight="1" x14ac:dyDescent="0.45">
      <c r="H262" s="81"/>
    </row>
    <row r="263" spans="8:8" ht="14.25" customHeight="1" x14ac:dyDescent="0.45">
      <c r="H263" s="81"/>
    </row>
    <row r="264" spans="8:8" ht="14.25" customHeight="1" x14ac:dyDescent="0.45">
      <c r="H264" s="81"/>
    </row>
    <row r="265" spans="8:8" ht="14.25" customHeight="1" x14ac:dyDescent="0.45">
      <c r="H265" s="81"/>
    </row>
    <row r="266" spans="8:8" ht="14.25" customHeight="1" x14ac:dyDescent="0.45">
      <c r="H266" s="81"/>
    </row>
    <row r="267" spans="8:8" ht="14.25" customHeight="1" x14ac:dyDescent="0.45">
      <c r="H267" s="81"/>
    </row>
    <row r="268" spans="8:8" ht="14.25" customHeight="1" x14ac:dyDescent="0.45">
      <c r="H268" s="81"/>
    </row>
    <row r="269" spans="8:8" ht="14.25" customHeight="1" x14ac:dyDescent="0.45">
      <c r="H269" s="81"/>
    </row>
    <row r="270" spans="8:8" ht="14.25" customHeight="1" x14ac:dyDescent="0.45">
      <c r="H270" s="81"/>
    </row>
    <row r="271" spans="8:8" ht="14.25" customHeight="1" x14ac:dyDescent="0.45">
      <c r="H271" s="81"/>
    </row>
    <row r="272" spans="8:8" ht="14.25" customHeight="1" x14ac:dyDescent="0.45">
      <c r="H272" s="81"/>
    </row>
    <row r="273" spans="8:8" ht="14.25" customHeight="1" x14ac:dyDescent="0.45">
      <c r="H273" s="81"/>
    </row>
    <row r="274" spans="8:8" ht="14.25" customHeight="1" x14ac:dyDescent="0.45">
      <c r="H274" s="81"/>
    </row>
    <row r="275" spans="8:8" ht="14.25" customHeight="1" x14ac:dyDescent="0.45">
      <c r="H275" s="81"/>
    </row>
    <row r="276" spans="8:8" ht="14.25" customHeight="1" x14ac:dyDescent="0.45">
      <c r="H276" s="81"/>
    </row>
    <row r="277" spans="8:8" ht="14.25" customHeight="1" x14ac:dyDescent="0.45">
      <c r="H277" s="81"/>
    </row>
    <row r="278" spans="8:8" ht="14.25" customHeight="1" x14ac:dyDescent="0.45">
      <c r="H278" s="81"/>
    </row>
    <row r="279" spans="8:8" ht="14.25" customHeight="1" x14ac:dyDescent="0.45">
      <c r="H279" s="81"/>
    </row>
    <row r="280" spans="8:8" ht="14.25" customHeight="1" x14ac:dyDescent="0.45">
      <c r="H280" s="81"/>
    </row>
    <row r="281" spans="8:8" ht="14.25" customHeight="1" x14ac:dyDescent="0.45">
      <c r="H281" s="81"/>
    </row>
    <row r="282" spans="8:8" ht="14.25" customHeight="1" x14ac:dyDescent="0.45">
      <c r="H282" s="81"/>
    </row>
    <row r="283" spans="8:8" ht="14.25" customHeight="1" x14ac:dyDescent="0.45">
      <c r="H283" s="81"/>
    </row>
    <row r="284" spans="8:8" ht="14.25" customHeight="1" x14ac:dyDescent="0.45">
      <c r="H284" s="81"/>
    </row>
    <row r="285" spans="8:8" ht="14.25" customHeight="1" x14ac:dyDescent="0.45">
      <c r="H285" s="81"/>
    </row>
    <row r="286" spans="8:8" ht="14.25" customHeight="1" x14ac:dyDescent="0.45">
      <c r="H286" s="81"/>
    </row>
    <row r="287" spans="8:8" ht="14.25" customHeight="1" x14ac:dyDescent="0.45">
      <c r="H287" s="81"/>
    </row>
    <row r="288" spans="8:8" ht="14.25" customHeight="1" x14ac:dyDescent="0.45">
      <c r="H288" s="81"/>
    </row>
    <row r="289" spans="8:8" ht="14.25" customHeight="1" x14ac:dyDescent="0.45">
      <c r="H289" s="81"/>
    </row>
    <row r="290" spans="8:8" ht="14.25" customHeight="1" x14ac:dyDescent="0.45">
      <c r="H290" s="81"/>
    </row>
    <row r="291" spans="8:8" ht="14.25" customHeight="1" x14ac:dyDescent="0.45">
      <c r="H291" s="81"/>
    </row>
    <row r="292" spans="8:8" ht="14.25" customHeight="1" x14ac:dyDescent="0.45">
      <c r="H292" s="81"/>
    </row>
    <row r="293" spans="8:8" ht="14.25" customHeight="1" x14ac:dyDescent="0.45">
      <c r="H293" s="81"/>
    </row>
    <row r="294" spans="8:8" ht="14.25" customHeight="1" x14ac:dyDescent="0.45">
      <c r="H294" s="81"/>
    </row>
    <row r="295" spans="8:8" ht="14.25" customHeight="1" x14ac:dyDescent="0.45">
      <c r="H295" s="81"/>
    </row>
    <row r="296" spans="8:8" ht="14.25" customHeight="1" x14ac:dyDescent="0.45">
      <c r="H296" s="81"/>
    </row>
    <row r="297" spans="8:8" ht="14.25" customHeight="1" x14ac:dyDescent="0.45">
      <c r="H297" s="81"/>
    </row>
    <row r="298" spans="8:8" ht="14.25" customHeight="1" x14ac:dyDescent="0.45">
      <c r="H298" s="81"/>
    </row>
    <row r="299" spans="8:8" ht="14.25" customHeight="1" x14ac:dyDescent="0.45">
      <c r="H299" s="81"/>
    </row>
    <row r="300" spans="8:8" ht="14.25" customHeight="1" x14ac:dyDescent="0.45">
      <c r="H300" s="81"/>
    </row>
    <row r="301" spans="8:8" ht="14.25" customHeight="1" x14ac:dyDescent="0.45">
      <c r="H301" s="81"/>
    </row>
    <row r="302" spans="8:8" ht="14.25" customHeight="1" x14ac:dyDescent="0.45">
      <c r="H302" s="81"/>
    </row>
    <row r="303" spans="8:8" ht="14.25" customHeight="1" x14ac:dyDescent="0.45">
      <c r="H303" s="81"/>
    </row>
    <row r="304" spans="8:8" ht="14.25" customHeight="1" x14ac:dyDescent="0.45">
      <c r="H304" s="81"/>
    </row>
    <row r="305" spans="8:8" ht="14.25" customHeight="1" x14ac:dyDescent="0.45">
      <c r="H305" s="81"/>
    </row>
    <row r="306" spans="8:8" ht="14.25" customHeight="1" x14ac:dyDescent="0.45">
      <c r="H306" s="81"/>
    </row>
    <row r="307" spans="8:8" ht="14.25" customHeight="1" x14ac:dyDescent="0.45">
      <c r="H307" s="81"/>
    </row>
    <row r="308" spans="8:8" ht="14.25" customHeight="1" x14ac:dyDescent="0.45">
      <c r="H308" s="81"/>
    </row>
    <row r="309" spans="8:8" ht="14.25" customHeight="1" x14ac:dyDescent="0.45">
      <c r="H309" s="81"/>
    </row>
    <row r="310" spans="8:8" ht="14.25" customHeight="1" x14ac:dyDescent="0.45">
      <c r="H310" s="81"/>
    </row>
    <row r="311" spans="8:8" ht="14.25" customHeight="1" x14ac:dyDescent="0.45">
      <c r="H311" s="81"/>
    </row>
    <row r="312" spans="8:8" ht="14.25" customHeight="1" x14ac:dyDescent="0.45">
      <c r="H312" s="81"/>
    </row>
    <row r="313" spans="8:8" ht="14.25" customHeight="1" x14ac:dyDescent="0.45">
      <c r="H313" s="81"/>
    </row>
    <row r="314" spans="8:8" ht="14.25" customHeight="1" x14ac:dyDescent="0.45">
      <c r="H314" s="81"/>
    </row>
    <row r="315" spans="8:8" ht="14.25" customHeight="1" x14ac:dyDescent="0.45">
      <c r="H315" s="81"/>
    </row>
    <row r="316" spans="8:8" ht="14.25" customHeight="1" x14ac:dyDescent="0.45">
      <c r="H316" s="81"/>
    </row>
    <row r="317" spans="8:8" ht="14.25" customHeight="1" x14ac:dyDescent="0.45">
      <c r="H317" s="81"/>
    </row>
    <row r="318" spans="8:8" ht="14.25" customHeight="1" x14ac:dyDescent="0.45">
      <c r="H318" s="81"/>
    </row>
    <row r="319" spans="8:8" ht="14.25" customHeight="1" x14ac:dyDescent="0.45">
      <c r="H319" s="81"/>
    </row>
    <row r="320" spans="8:8" ht="14.25" customHeight="1" x14ac:dyDescent="0.45">
      <c r="H320" s="81"/>
    </row>
    <row r="321" spans="8:8" ht="14.25" customHeight="1" x14ac:dyDescent="0.45">
      <c r="H321" s="81"/>
    </row>
    <row r="322" spans="8:8" ht="14.25" customHeight="1" x14ac:dyDescent="0.45">
      <c r="H322" s="81"/>
    </row>
    <row r="323" spans="8:8" ht="14.25" customHeight="1" x14ac:dyDescent="0.45">
      <c r="H323" s="81"/>
    </row>
    <row r="324" spans="8:8" ht="14.25" customHeight="1" x14ac:dyDescent="0.45">
      <c r="H324" s="81"/>
    </row>
    <row r="325" spans="8:8" ht="14.25" customHeight="1" x14ac:dyDescent="0.45">
      <c r="H325" s="81"/>
    </row>
    <row r="326" spans="8:8" ht="14.25" customHeight="1" x14ac:dyDescent="0.45">
      <c r="H326" s="81"/>
    </row>
    <row r="327" spans="8:8" ht="14.25" customHeight="1" x14ac:dyDescent="0.45">
      <c r="H327" s="81"/>
    </row>
    <row r="328" spans="8:8" ht="14.25" customHeight="1" x14ac:dyDescent="0.45">
      <c r="H328" s="81"/>
    </row>
    <row r="329" spans="8:8" ht="14.25" customHeight="1" x14ac:dyDescent="0.45">
      <c r="H329" s="81"/>
    </row>
    <row r="330" spans="8:8" ht="14.25" customHeight="1" x14ac:dyDescent="0.45">
      <c r="H330" s="81"/>
    </row>
    <row r="331" spans="8:8" ht="14.25" customHeight="1" x14ac:dyDescent="0.45">
      <c r="H331" s="81"/>
    </row>
    <row r="332" spans="8:8" ht="14.25" customHeight="1" x14ac:dyDescent="0.45">
      <c r="H332" s="81"/>
    </row>
    <row r="333" spans="8:8" ht="14.25" customHeight="1" x14ac:dyDescent="0.45">
      <c r="H333" s="81"/>
    </row>
    <row r="334" spans="8:8" ht="14.25" customHeight="1" x14ac:dyDescent="0.45">
      <c r="H334" s="81"/>
    </row>
    <row r="335" spans="8:8" ht="14.25" customHeight="1" x14ac:dyDescent="0.45">
      <c r="H335" s="81"/>
    </row>
    <row r="336" spans="8:8" ht="14.25" customHeight="1" x14ac:dyDescent="0.45">
      <c r="H336" s="81"/>
    </row>
    <row r="337" spans="8:8" ht="14.25" customHeight="1" x14ac:dyDescent="0.45">
      <c r="H337" s="81"/>
    </row>
    <row r="338" spans="8:8" ht="14.25" customHeight="1" x14ac:dyDescent="0.45">
      <c r="H338" s="81"/>
    </row>
    <row r="339" spans="8:8" ht="14.25" customHeight="1" x14ac:dyDescent="0.45">
      <c r="H339" s="81"/>
    </row>
    <row r="340" spans="8:8" ht="14.25" customHeight="1" x14ac:dyDescent="0.45">
      <c r="H340" s="81"/>
    </row>
    <row r="341" spans="8:8" ht="14.25" customHeight="1" x14ac:dyDescent="0.45">
      <c r="H341" s="81"/>
    </row>
    <row r="342" spans="8:8" ht="14.25" customHeight="1" x14ac:dyDescent="0.45">
      <c r="H342" s="81"/>
    </row>
    <row r="343" spans="8:8" ht="14.25" customHeight="1" x14ac:dyDescent="0.45">
      <c r="H343" s="81"/>
    </row>
    <row r="344" spans="8:8" ht="14.25" customHeight="1" x14ac:dyDescent="0.45">
      <c r="H344" s="81"/>
    </row>
    <row r="345" spans="8:8" ht="14.25" customHeight="1" x14ac:dyDescent="0.45">
      <c r="H345" s="81"/>
    </row>
    <row r="346" spans="8:8" ht="14.25" customHeight="1" x14ac:dyDescent="0.45">
      <c r="H346" s="81"/>
    </row>
    <row r="347" spans="8:8" ht="14.25" customHeight="1" x14ac:dyDescent="0.45">
      <c r="H347" s="81"/>
    </row>
    <row r="348" spans="8:8" ht="14.25" customHeight="1" x14ac:dyDescent="0.45">
      <c r="H348" s="81"/>
    </row>
    <row r="349" spans="8:8" ht="14.25" customHeight="1" x14ac:dyDescent="0.45">
      <c r="H349" s="81"/>
    </row>
    <row r="350" spans="8:8" ht="14.25" customHeight="1" x14ac:dyDescent="0.45">
      <c r="H350" s="81"/>
    </row>
    <row r="351" spans="8:8" ht="14.25" customHeight="1" x14ac:dyDescent="0.45">
      <c r="H351" s="81"/>
    </row>
    <row r="352" spans="8:8" ht="14.25" customHeight="1" x14ac:dyDescent="0.45">
      <c r="H352" s="81"/>
    </row>
    <row r="353" spans="8:8" ht="14.25" customHeight="1" x14ac:dyDescent="0.45">
      <c r="H353" s="81"/>
    </row>
    <row r="354" spans="8:8" ht="14.25" customHeight="1" x14ac:dyDescent="0.45">
      <c r="H354" s="81"/>
    </row>
    <row r="355" spans="8:8" ht="14.25" customHeight="1" x14ac:dyDescent="0.45">
      <c r="H355" s="81"/>
    </row>
    <row r="356" spans="8:8" ht="14.25" customHeight="1" x14ac:dyDescent="0.45">
      <c r="H356" s="81"/>
    </row>
    <row r="357" spans="8:8" ht="14.25" customHeight="1" x14ac:dyDescent="0.45">
      <c r="H357" s="81"/>
    </row>
    <row r="358" spans="8:8" ht="14.25" customHeight="1" x14ac:dyDescent="0.45">
      <c r="H358" s="81"/>
    </row>
    <row r="359" spans="8:8" ht="14.25" customHeight="1" x14ac:dyDescent="0.45">
      <c r="H359" s="81"/>
    </row>
    <row r="360" spans="8:8" ht="14.25" customHeight="1" x14ac:dyDescent="0.45">
      <c r="H360" s="81"/>
    </row>
    <row r="361" spans="8:8" ht="14.25" customHeight="1" x14ac:dyDescent="0.45">
      <c r="H361" s="81"/>
    </row>
    <row r="362" spans="8:8" ht="14.25" customHeight="1" x14ac:dyDescent="0.45">
      <c r="H362" s="81"/>
    </row>
    <row r="363" spans="8:8" ht="14.25" customHeight="1" x14ac:dyDescent="0.45">
      <c r="H363" s="81"/>
    </row>
    <row r="364" spans="8:8" ht="14.25" customHeight="1" x14ac:dyDescent="0.45">
      <c r="H364" s="81"/>
    </row>
    <row r="365" spans="8:8" ht="14.25" customHeight="1" x14ac:dyDescent="0.45">
      <c r="H365" s="81"/>
    </row>
    <row r="366" spans="8:8" ht="14.25" customHeight="1" x14ac:dyDescent="0.45">
      <c r="H366" s="81"/>
    </row>
    <row r="367" spans="8:8" ht="14.25" customHeight="1" x14ac:dyDescent="0.45">
      <c r="H367" s="81"/>
    </row>
    <row r="368" spans="8:8" ht="14.25" customHeight="1" x14ac:dyDescent="0.45">
      <c r="H368" s="81"/>
    </row>
    <row r="369" spans="8:8" ht="14.25" customHeight="1" x14ac:dyDescent="0.45">
      <c r="H369" s="81"/>
    </row>
    <row r="370" spans="8:8" ht="14.25" customHeight="1" x14ac:dyDescent="0.45">
      <c r="H370" s="81"/>
    </row>
    <row r="371" spans="8:8" ht="14.25" customHeight="1" x14ac:dyDescent="0.45">
      <c r="H371" s="81"/>
    </row>
    <row r="372" spans="8:8" ht="14.25" customHeight="1" x14ac:dyDescent="0.45">
      <c r="H372" s="81"/>
    </row>
    <row r="373" spans="8:8" ht="14.25" customHeight="1" x14ac:dyDescent="0.45">
      <c r="H373" s="81"/>
    </row>
    <row r="374" spans="8:8" ht="14.25" customHeight="1" x14ac:dyDescent="0.45">
      <c r="H374" s="81"/>
    </row>
    <row r="375" spans="8:8" ht="14.25" customHeight="1" x14ac:dyDescent="0.45">
      <c r="H375" s="81"/>
    </row>
    <row r="376" spans="8:8" ht="14.25" customHeight="1" x14ac:dyDescent="0.45">
      <c r="H376" s="81"/>
    </row>
    <row r="377" spans="8:8" ht="14.25" customHeight="1" x14ac:dyDescent="0.45">
      <c r="H377" s="81"/>
    </row>
    <row r="378" spans="8:8" ht="14.25" customHeight="1" x14ac:dyDescent="0.45">
      <c r="H378" s="81"/>
    </row>
    <row r="379" spans="8:8" ht="14.25" customHeight="1" x14ac:dyDescent="0.45">
      <c r="H379" s="81"/>
    </row>
    <row r="380" spans="8:8" ht="14.25" customHeight="1" x14ac:dyDescent="0.45">
      <c r="H380" s="81"/>
    </row>
    <row r="381" spans="8:8" ht="14.25" customHeight="1" x14ac:dyDescent="0.45">
      <c r="H381" s="81"/>
    </row>
    <row r="382" spans="8:8" ht="14.25" customHeight="1" x14ac:dyDescent="0.45">
      <c r="H382" s="81"/>
    </row>
    <row r="383" spans="8:8" ht="14.25" customHeight="1" x14ac:dyDescent="0.45">
      <c r="H383" s="81"/>
    </row>
    <row r="384" spans="8:8" ht="14.25" customHeight="1" x14ac:dyDescent="0.45">
      <c r="H384" s="81"/>
    </row>
    <row r="385" spans="8:8" ht="14.25" customHeight="1" x14ac:dyDescent="0.45">
      <c r="H385" s="81"/>
    </row>
    <row r="386" spans="8:8" ht="14.25" customHeight="1" x14ac:dyDescent="0.45">
      <c r="H386" s="81"/>
    </row>
    <row r="387" spans="8:8" ht="14.25" customHeight="1" x14ac:dyDescent="0.45">
      <c r="H387" s="81"/>
    </row>
    <row r="388" spans="8:8" ht="14.25" customHeight="1" x14ac:dyDescent="0.45">
      <c r="H388" s="81"/>
    </row>
    <row r="389" spans="8:8" ht="14.25" customHeight="1" x14ac:dyDescent="0.45">
      <c r="H389" s="81"/>
    </row>
    <row r="390" spans="8:8" ht="14.25" customHeight="1" x14ac:dyDescent="0.45">
      <c r="H390" s="81"/>
    </row>
    <row r="391" spans="8:8" ht="14.25" customHeight="1" x14ac:dyDescent="0.45">
      <c r="H391" s="81"/>
    </row>
    <row r="392" spans="8:8" ht="14.25" customHeight="1" x14ac:dyDescent="0.45">
      <c r="H392" s="81"/>
    </row>
    <row r="393" spans="8:8" ht="14.25" customHeight="1" x14ac:dyDescent="0.45">
      <c r="H393" s="81"/>
    </row>
    <row r="394" spans="8:8" ht="14.25" customHeight="1" x14ac:dyDescent="0.45">
      <c r="H394" s="81"/>
    </row>
    <row r="395" spans="8:8" ht="14.25" customHeight="1" x14ac:dyDescent="0.45">
      <c r="H395" s="81"/>
    </row>
    <row r="396" spans="8:8" ht="14.25" customHeight="1" x14ac:dyDescent="0.45">
      <c r="H396" s="81"/>
    </row>
    <row r="397" spans="8:8" ht="14.25" customHeight="1" x14ac:dyDescent="0.45">
      <c r="H397" s="81"/>
    </row>
    <row r="398" spans="8:8" ht="14.25" customHeight="1" x14ac:dyDescent="0.45">
      <c r="H398" s="81"/>
    </row>
    <row r="399" spans="8:8" ht="14.25" customHeight="1" x14ac:dyDescent="0.45">
      <c r="H399" s="81"/>
    </row>
    <row r="400" spans="8:8" ht="14.25" customHeight="1" x14ac:dyDescent="0.45">
      <c r="H400" s="81"/>
    </row>
    <row r="401" spans="8:8" ht="14.25" customHeight="1" x14ac:dyDescent="0.45">
      <c r="H401" s="81"/>
    </row>
    <row r="402" spans="8:8" ht="14.25" customHeight="1" x14ac:dyDescent="0.45">
      <c r="H402" s="81"/>
    </row>
    <row r="403" spans="8:8" ht="14.25" customHeight="1" x14ac:dyDescent="0.45">
      <c r="H403" s="81"/>
    </row>
    <row r="404" spans="8:8" ht="14.25" customHeight="1" x14ac:dyDescent="0.45">
      <c r="H404" s="81"/>
    </row>
    <row r="405" spans="8:8" ht="14.25" customHeight="1" x14ac:dyDescent="0.45">
      <c r="H405" s="81"/>
    </row>
    <row r="406" spans="8:8" ht="14.25" customHeight="1" x14ac:dyDescent="0.45">
      <c r="H406" s="81"/>
    </row>
    <row r="407" spans="8:8" ht="14.25" customHeight="1" x14ac:dyDescent="0.45">
      <c r="H407" s="81"/>
    </row>
    <row r="408" spans="8:8" ht="14.25" customHeight="1" x14ac:dyDescent="0.45">
      <c r="H408" s="81"/>
    </row>
    <row r="409" spans="8:8" ht="14.25" customHeight="1" x14ac:dyDescent="0.45">
      <c r="H409" s="81"/>
    </row>
    <row r="410" spans="8:8" ht="14.25" customHeight="1" x14ac:dyDescent="0.45">
      <c r="H410" s="81"/>
    </row>
    <row r="411" spans="8:8" ht="14.25" customHeight="1" x14ac:dyDescent="0.45">
      <c r="H411" s="81"/>
    </row>
    <row r="412" spans="8:8" ht="14.25" customHeight="1" x14ac:dyDescent="0.45">
      <c r="H412" s="81"/>
    </row>
    <row r="413" spans="8:8" ht="14.25" customHeight="1" x14ac:dyDescent="0.45">
      <c r="H413" s="81"/>
    </row>
    <row r="414" spans="8:8" ht="14.25" customHeight="1" x14ac:dyDescent="0.45">
      <c r="H414" s="81"/>
    </row>
    <row r="415" spans="8:8" ht="14.25" customHeight="1" x14ac:dyDescent="0.45">
      <c r="H415" s="81"/>
    </row>
    <row r="416" spans="8:8" ht="14.25" customHeight="1" x14ac:dyDescent="0.45">
      <c r="H416" s="81"/>
    </row>
    <row r="417" spans="8:8" ht="14.25" customHeight="1" x14ac:dyDescent="0.45">
      <c r="H417" s="81"/>
    </row>
    <row r="418" spans="8:8" ht="14.25" customHeight="1" x14ac:dyDescent="0.45">
      <c r="H418" s="81"/>
    </row>
    <row r="419" spans="8:8" ht="14.25" customHeight="1" x14ac:dyDescent="0.45">
      <c r="H419" s="81"/>
    </row>
    <row r="420" spans="8:8" ht="14.25" customHeight="1" x14ac:dyDescent="0.45">
      <c r="H420" s="81"/>
    </row>
    <row r="421" spans="8:8" ht="14.25" customHeight="1" x14ac:dyDescent="0.45">
      <c r="H421" s="81"/>
    </row>
    <row r="422" spans="8:8" ht="14.25" customHeight="1" x14ac:dyDescent="0.45">
      <c r="H422" s="81"/>
    </row>
    <row r="423" spans="8:8" ht="14.25" customHeight="1" x14ac:dyDescent="0.45">
      <c r="H423" s="81"/>
    </row>
    <row r="424" spans="8:8" ht="14.25" customHeight="1" x14ac:dyDescent="0.45">
      <c r="H424" s="81"/>
    </row>
    <row r="425" spans="8:8" ht="14.25" customHeight="1" x14ac:dyDescent="0.45">
      <c r="H425" s="81"/>
    </row>
    <row r="426" spans="8:8" ht="14.25" customHeight="1" x14ac:dyDescent="0.45">
      <c r="H426" s="81"/>
    </row>
    <row r="427" spans="8:8" ht="14.25" customHeight="1" x14ac:dyDescent="0.45">
      <c r="H427" s="81"/>
    </row>
    <row r="428" spans="8:8" ht="14.25" customHeight="1" x14ac:dyDescent="0.45">
      <c r="H428" s="81"/>
    </row>
    <row r="429" spans="8:8" ht="14.25" customHeight="1" x14ac:dyDescent="0.45">
      <c r="H429" s="81"/>
    </row>
    <row r="430" spans="8:8" ht="14.25" customHeight="1" x14ac:dyDescent="0.45">
      <c r="H430" s="81"/>
    </row>
    <row r="431" spans="8:8" ht="14.25" customHeight="1" x14ac:dyDescent="0.45">
      <c r="H431" s="81"/>
    </row>
    <row r="432" spans="8:8" ht="14.25" customHeight="1" x14ac:dyDescent="0.45">
      <c r="H432" s="81"/>
    </row>
    <row r="433" spans="8:8" ht="14.25" customHeight="1" x14ac:dyDescent="0.45">
      <c r="H433" s="81"/>
    </row>
    <row r="434" spans="8:8" ht="14.25" customHeight="1" x14ac:dyDescent="0.45">
      <c r="H434" s="81"/>
    </row>
    <row r="435" spans="8:8" ht="14.25" customHeight="1" x14ac:dyDescent="0.45">
      <c r="H435" s="81"/>
    </row>
    <row r="436" spans="8:8" ht="14.25" customHeight="1" x14ac:dyDescent="0.45">
      <c r="H436" s="81"/>
    </row>
    <row r="437" spans="8:8" ht="14.25" customHeight="1" x14ac:dyDescent="0.45">
      <c r="H437" s="81"/>
    </row>
    <row r="438" spans="8:8" ht="14.25" customHeight="1" x14ac:dyDescent="0.45">
      <c r="H438" s="81"/>
    </row>
    <row r="439" spans="8:8" ht="14.25" customHeight="1" x14ac:dyDescent="0.45">
      <c r="H439" s="81"/>
    </row>
    <row r="440" spans="8:8" ht="14.25" customHeight="1" x14ac:dyDescent="0.45">
      <c r="H440" s="81"/>
    </row>
    <row r="441" spans="8:8" ht="14.25" customHeight="1" x14ac:dyDescent="0.45">
      <c r="H441" s="81"/>
    </row>
    <row r="442" spans="8:8" ht="14.25" customHeight="1" x14ac:dyDescent="0.45">
      <c r="H442" s="81"/>
    </row>
    <row r="443" spans="8:8" ht="14.25" customHeight="1" x14ac:dyDescent="0.45">
      <c r="H443" s="81"/>
    </row>
    <row r="444" spans="8:8" ht="14.25" customHeight="1" x14ac:dyDescent="0.45">
      <c r="H444" s="81"/>
    </row>
    <row r="445" spans="8:8" ht="14.25" customHeight="1" x14ac:dyDescent="0.45">
      <c r="H445" s="81"/>
    </row>
    <row r="446" spans="8:8" ht="14.25" customHeight="1" x14ac:dyDescent="0.45">
      <c r="H446" s="81"/>
    </row>
    <row r="447" spans="8:8" ht="14.25" customHeight="1" x14ac:dyDescent="0.45">
      <c r="H447" s="81"/>
    </row>
    <row r="448" spans="8:8" ht="14.25" customHeight="1" x14ac:dyDescent="0.45">
      <c r="H448" s="81"/>
    </row>
    <row r="449" spans="8:8" ht="14.25" customHeight="1" x14ac:dyDescent="0.45">
      <c r="H449" s="81"/>
    </row>
    <row r="450" spans="8:8" ht="14.25" customHeight="1" x14ac:dyDescent="0.45">
      <c r="H450" s="81"/>
    </row>
    <row r="451" spans="8:8" ht="14.25" customHeight="1" x14ac:dyDescent="0.45">
      <c r="H451" s="81"/>
    </row>
    <row r="452" spans="8:8" ht="14.25" customHeight="1" x14ac:dyDescent="0.45">
      <c r="H452" s="81"/>
    </row>
    <row r="453" spans="8:8" ht="14.25" customHeight="1" x14ac:dyDescent="0.45">
      <c r="H453" s="81"/>
    </row>
    <row r="454" spans="8:8" ht="14.25" customHeight="1" x14ac:dyDescent="0.45">
      <c r="H454" s="81"/>
    </row>
    <row r="455" spans="8:8" ht="14.25" customHeight="1" x14ac:dyDescent="0.45">
      <c r="H455" s="81"/>
    </row>
    <row r="456" spans="8:8" ht="14.25" customHeight="1" x14ac:dyDescent="0.45">
      <c r="H456" s="81"/>
    </row>
    <row r="457" spans="8:8" ht="14.25" customHeight="1" x14ac:dyDescent="0.45">
      <c r="H457" s="81"/>
    </row>
    <row r="458" spans="8:8" ht="14.25" customHeight="1" x14ac:dyDescent="0.45">
      <c r="H458" s="81"/>
    </row>
    <row r="459" spans="8:8" ht="14.25" customHeight="1" x14ac:dyDescent="0.45">
      <c r="H459" s="81"/>
    </row>
    <row r="460" spans="8:8" ht="14.25" customHeight="1" x14ac:dyDescent="0.45">
      <c r="H460" s="81"/>
    </row>
    <row r="461" spans="8:8" ht="14.25" customHeight="1" x14ac:dyDescent="0.45">
      <c r="H461" s="81"/>
    </row>
    <row r="462" spans="8:8" ht="14.25" customHeight="1" x14ac:dyDescent="0.45">
      <c r="H462" s="81"/>
    </row>
    <row r="463" spans="8:8" ht="14.25" customHeight="1" x14ac:dyDescent="0.45">
      <c r="H463" s="81"/>
    </row>
    <row r="464" spans="8:8" ht="14.25" customHeight="1" x14ac:dyDescent="0.45">
      <c r="H464" s="81"/>
    </row>
    <row r="465" spans="8:8" ht="14.25" customHeight="1" x14ac:dyDescent="0.45">
      <c r="H465" s="81"/>
    </row>
    <row r="466" spans="8:8" ht="14.25" customHeight="1" x14ac:dyDescent="0.45">
      <c r="H466" s="81"/>
    </row>
    <row r="467" spans="8:8" ht="14.25" customHeight="1" x14ac:dyDescent="0.45">
      <c r="H467" s="81"/>
    </row>
    <row r="468" spans="8:8" ht="14.25" customHeight="1" x14ac:dyDescent="0.45">
      <c r="H468" s="81"/>
    </row>
    <row r="469" spans="8:8" ht="14.25" customHeight="1" x14ac:dyDescent="0.45">
      <c r="H469" s="81"/>
    </row>
    <row r="470" spans="8:8" ht="14.25" customHeight="1" x14ac:dyDescent="0.45">
      <c r="H470" s="81"/>
    </row>
    <row r="471" spans="8:8" ht="14.25" customHeight="1" x14ac:dyDescent="0.45">
      <c r="H471" s="81"/>
    </row>
    <row r="472" spans="8:8" ht="14.25" customHeight="1" x14ac:dyDescent="0.45">
      <c r="H472" s="81"/>
    </row>
    <row r="473" spans="8:8" ht="14.25" customHeight="1" x14ac:dyDescent="0.45">
      <c r="H473" s="81"/>
    </row>
    <row r="474" spans="8:8" ht="14.25" customHeight="1" x14ac:dyDescent="0.45">
      <c r="H474" s="81"/>
    </row>
    <row r="475" spans="8:8" ht="14.25" customHeight="1" x14ac:dyDescent="0.45">
      <c r="H475" s="81"/>
    </row>
    <row r="476" spans="8:8" ht="14.25" customHeight="1" x14ac:dyDescent="0.45">
      <c r="H476" s="81"/>
    </row>
    <row r="477" spans="8:8" ht="14.25" customHeight="1" x14ac:dyDescent="0.45">
      <c r="H477" s="81"/>
    </row>
    <row r="478" spans="8:8" ht="14.25" customHeight="1" x14ac:dyDescent="0.45">
      <c r="H478" s="81"/>
    </row>
    <row r="479" spans="8:8" ht="14.25" customHeight="1" x14ac:dyDescent="0.45">
      <c r="H479" s="81"/>
    </row>
    <row r="480" spans="8:8" ht="14.25" customHeight="1" x14ac:dyDescent="0.45">
      <c r="H480" s="81"/>
    </row>
    <row r="481" spans="8:8" ht="14.25" customHeight="1" x14ac:dyDescent="0.45">
      <c r="H481" s="81"/>
    </row>
    <row r="482" spans="8:8" ht="14.25" customHeight="1" x14ac:dyDescent="0.45">
      <c r="H482" s="81"/>
    </row>
    <row r="483" spans="8:8" ht="14.25" customHeight="1" x14ac:dyDescent="0.45">
      <c r="H483" s="81"/>
    </row>
    <row r="484" spans="8:8" ht="14.25" customHeight="1" x14ac:dyDescent="0.45">
      <c r="H484" s="81"/>
    </row>
    <row r="485" spans="8:8" ht="14.25" customHeight="1" x14ac:dyDescent="0.45">
      <c r="H485" s="81"/>
    </row>
    <row r="486" spans="8:8" ht="14.25" customHeight="1" x14ac:dyDescent="0.45">
      <c r="H486" s="81"/>
    </row>
    <row r="487" spans="8:8" ht="14.25" customHeight="1" x14ac:dyDescent="0.45">
      <c r="H487" s="81"/>
    </row>
    <row r="488" spans="8:8" ht="14.25" customHeight="1" x14ac:dyDescent="0.45">
      <c r="H488" s="81"/>
    </row>
    <row r="489" spans="8:8" ht="14.25" customHeight="1" x14ac:dyDescent="0.45">
      <c r="H489" s="81"/>
    </row>
    <row r="490" spans="8:8" ht="14.25" customHeight="1" x14ac:dyDescent="0.45">
      <c r="H490" s="81"/>
    </row>
    <row r="491" spans="8:8" ht="14.25" customHeight="1" x14ac:dyDescent="0.45">
      <c r="H491" s="81"/>
    </row>
    <row r="492" spans="8:8" ht="14.25" customHeight="1" x14ac:dyDescent="0.45">
      <c r="H492" s="81"/>
    </row>
    <row r="493" spans="8:8" ht="14.25" customHeight="1" x14ac:dyDescent="0.45">
      <c r="H493" s="81"/>
    </row>
    <row r="494" spans="8:8" ht="14.25" customHeight="1" x14ac:dyDescent="0.45">
      <c r="H494" s="81"/>
    </row>
    <row r="495" spans="8:8" ht="14.25" customHeight="1" x14ac:dyDescent="0.45">
      <c r="H495" s="81"/>
    </row>
    <row r="496" spans="8:8" ht="14.25" customHeight="1" x14ac:dyDescent="0.45">
      <c r="H496" s="81"/>
    </row>
    <row r="497" spans="8:8" ht="14.25" customHeight="1" x14ac:dyDescent="0.45">
      <c r="H497" s="81"/>
    </row>
    <row r="498" spans="8:8" ht="14.25" customHeight="1" x14ac:dyDescent="0.45">
      <c r="H498" s="81"/>
    </row>
    <row r="499" spans="8:8" ht="14.25" customHeight="1" x14ac:dyDescent="0.45">
      <c r="H499" s="81"/>
    </row>
    <row r="500" spans="8:8" ht="14.25" customHeight="1" x14ac:dyDescent="0.45">
      <c r="H500" s="81"/>
    </row>
    <row r="501" spans="8:8" ht="14.25" customHeight="1" x14ac:dyDescent="0.45">
      <c r="H501" s="81"/>
    </row>
    <row r="502" spans="8:8" ht="14.25" customHeight="1" x14ac:dyDescent="0.45">
      <c r="H502" s="81"/>
    </row>
    <row r="503" spans="8:8" ht="14.25" customHeight="1" x14ac:dyDescent="0.45">
      <c r="H503" s="81"/>
    </row>
    <row r="504" spans="8:8" ht="14.25" customHeight="1" x14ac:dyDescent="0.45">
      <c r="H504" s="81"/>
    </row>
    <row r="505" spans="8:8" ht="14.25" customHeight="1" x14ac:dyDescent="0.45">
      <c r="H505" s="81"/>
    </row>
    <row r="506" spans="8:8" ht="14.25" customHeight="1" x14ac:dyDescent="0.45">
      <c r="H506" s="81"/>
    </row>
    <row r="507" spans="8:8" ht="14.25" customHeight="1" x14ac:dyDescent="0.45">
      <c r="H507" s="81"/>
    </row>
    <row r="508" spans="8:8" ht="14.25" customHeight="1" x14ac:dyDescent="0.45">
      <c r="H508" s="81"/>
    </row>
    <row r="509" spans="8:8" ht="14.25" customHeight="1" x14ac:dyDescent="0.45">
      <c r="H509" s="81"/>
    </row>
    <row r="510" spans="8:8" ht="14.25" customHeight="1" x14ac:dyDescent="0.45">
      <c r="H510" s="81"/>
    </row>
    <row r="511" spans="8:8" ht="14.25" customHeight="1" x14ac:dyDescent="0.45">
      <c r="H511" s="81"/>
    </row>
    <row r="512" spans="8:8" ht="14.25" customHeight="1" x14ac:dyDescent="0.45">
      <c r="H512" s="81"/>
    </row>
    <row r="513" spans="8:8" ht="14.25" customHeight="1" x14ac:dyDescent="0.45">
      <c r="H513" s="81"/>
    </row>
    <row r="514" spans="8:8" ht="14.25" customHeight="1" x14ac:dyDescent="0.45">
      <c r="H514" s="81"/>
    </row>
    <row r="515" spans="8:8" ht="14.25" customHeight="1" x14ac:dyDescent="0.45">
      <c r="H515" s="81"/>
    </row>
    <row r="516" spans="8:8" ht="14.25" customHeight="1" x14ac:dyDescent="0.45">
      <c r="H516" s="81"/>
    </row>
    <row r="517" spans="8:8" ht="14.25" customHeight="1" x14ac:dyDescent="0.45">
      <c r="H517" s="81"/>
    </row>
    <row r="518" spans="8:8" ht="14.25" customHeight="1" x14ac:dyDescent="0.45">
      <c r="H518" s="81"/>
    </row>
    <row r="519" spans="8:8" ht="14.25" customHeight="1" x14ac:dyDescent="0.45">
      <c r="H519" s="81"/>
    </row>
    <row r="520" spans="8:8" ht="14.25" customHeight="1" x14ac:dyDescent="0.45">
      <c r="H520" s="81"/>
    </row>
    <row r="521" spans="8:8" ht="14.25" customHeight="1" x14ac:dyDescent="0.45">
      <c r="H521" s="81"/>
    </row>
    <row r="522" spans="8:8" ht="14.25" customHeight="1" x14ac:dyDescent="0.45">
      <c r="H522" s="81"/>
    </row>
    <row r="523" spans="8:8" ht="14.25" customHeight="1" x14ac:dyDescent="0.45">
      <c r="H523" s="81"/>
    </row>
    <row r="524" spans="8:8" ht="14.25" customHeight="1" x14ac:dyDescent="0.45">
      <c r="H524" s="81"/>
    </row>
    <row r="525" spans="8:8" ht="14.25" customHeight="1" x14ac:dyDescent="0.45">
      <c r="H525" s="81"/>
    </row>
    <row r="526" spans="8:8" ht="14.25" customHeight="1" x14ac:dyDescent="0.45">
      <c r="H526" s="81"/>
    </row>
    <row r="527" spans="8:8" ht="14.25" customHeight="1" x14ac:dyDescent="0.45">
      <c r="H527" s="81"/>
    </row>
    <row r="528" spans="8:8" ht="14.25" customHeight="1" x14ac:dyDescent="0.45">
      <c r="H528" s="81"/>
    </row>
    <row r="529" spans="8:8" ht="14.25" customHeight="1" x14ac:dyDescent="0.45">
      <c r="H529" s="81"/>
    </row>
    <row r="530" spans="8:8" ht="14.25" customHeight="1" x14ac:dyDescent="0.45">
      <c r="H530" s="81"/>
    </row>
    <row r="531" spans="8:8" ht="14.25" customHeight="1" x14ac:dyDescent="0.45">
      <c r="H531" s="81"/>
    </row>
    <row r="532" spans="8:8" ht="14.25" customHeight="1" x14ac:dyDescent="0.45">
      <c r="H532" s="81"/>
    </row>
    <row r="533" spans="8:8" ht="14.25" customHeight="1" x14ac:dyDescent="0.45">
      <c r="H533" s="81"/>
    </row>
    <row r="534" spans="8:8" ht="14.25" customHeight="1" x14ac:dyDescent="0.45">
      <c r="H534" s="81"/>
    </row>
    <row r="535" spans="8:8" ht="14.25" customHeight="1" x14ac:dyDescent="0.45">
      <c r="H535" s="81"/>
    </row>
    <row r="536" spans="8:8" ht="14.25" customHeight="1" x14ac:dyDescent="0.45">
      <c r="H536" s="81"/>
    </row>
    <row r="537" spans="8:8" ht="14.25" customHeight="1" x14ac:dyDescent="0.45">
      <c r="H537" s="81"/>
    </row>
    <row r="538" spans="8:8" ht="14.25" customHeight="1" x14ac:dyDescent="0.45">
      <c r="H538" s="81"/>
    </row>
    <row r="539" spans="8:8" ht="14.25" customHeight="1" x14ac:dyDescent="0.45">
      <c r="H539" s="81"/>
    </row>
    <row r="540" spans="8:8" ht="14.25" customHeight="1" x14ac:dyDescent="0.45">
      <c r="H540" s="81"/>
    </row>
    <row r="541" spans="8:8" ht="14.25" customHeight="1" x14ac:dyDescent="0.45">
      <c r="H541" s="81"/>
    </row>
    <row r="542" spans="8:8" ht="14.25" customHeight="1" x14ac:dyDescent="0.45">
      <c r="H542" s="81"/>
    </row>
    <row r="543" spans="8:8" ht="14.25" customHeight="1" x14ac:dyDescent="0.45">
      <c r="H543" s="81"/>
    </row>
    <row r="544" spans="8:8" ht="14.25" customHeight="1" x14ac:dyDescent="0.45">
      <c r="H544" s="81"/>
    </row>
    <row r="545" spans="8:8" ht="14.25" customHeight="1" x14ac:dyDescent="0.45">
      <c r="H545" s="81"/>
    </row>
    <row r="546" spans="8:8" ht="14.25" customHeight="1" x14ac:dyDescent="0.45">
      <c r="H546" s="81"/>
    </row>
    <row r="547" spans="8:8" ht="14.25" customHeight="1" x14ac:dyDescent="0.45">
      <c r="H547" s="81"/>
    </row>
    <row r="548" spans="8:8" ht="14.25" customHeight="1" x14ac:dyDescent="0.45">
      <c r="H548" s="81"/>
    </row>
    <row r="549" spans="8:8" ht="14.25" customHeight="1" x14ac:dyDescent="0.45">
      <c r="H549" s="81"/>
    </row>
    <row r="550" spans="8:8" ht="14.25" customHeight="1" x14ac:dyDescent="0.45">
      <c r="H550" s="81"/>
    </row>
    <row r="551" spans="8:8" ht="14.25" customHeight="1" x14ac:dyDescent="0.45">
      <c r="H551" s="81"/>
    </row>
    <row r="552" spans="8:8" ht="14.25" customHeight="1" x14ac:dyDescent="0.45">
      <c r="H552" s="81"/>
    </row>
    <row r="553" spans="8:8" ht="14.25" customHeight="1" x14ac:dyDescent="0.45">
      <c r="H553" s="81"/>
    </row>
    <row r="554" spans="8:8" ht="14.25" customHeight="1" x14ac:dyDescent="0.45">
      <c r="H554" s="81"/>
    </row>
    <row r="555" spans="8:8" ht="14.25" customHeight="1" x14ac:dyDescent="0.45">
      <c r="H555" s="81"/>
    </row>
    <row r="556" spans="8:8" ht="14.25" customHeight="1" x14ac:dyDescent="0.45">
      <c r="H556" s="81"/>
    </row>
    <row r="557" spans="8:8" ht="14.25" customHeight="1" x14ac:dyDescent="0.45">
      <c r="H557" s="81"/>
    </row>
    <row r="558" spans="8:8" ht="14.25" customHeight="1" x14ac:dyDescent="0.45">
      <c r="H558" s="81"/>
    </row>
    <row r="559" spans="8:8" ht="14.25" customHeight="1" x14ac:dyDescent="0.45">
      <c r="H559" s="81"/>
    </row>
    <row r="560" spans="8:8" ht="14.25" customHeight="1" x14ac:dyDescent="0.45">
      <c r="H560" s="81"/>
    </row>
    <row r="561" spans="8:8" ht="14.25" customHeight="1" x14ac:dyDescent="0.45">
      <c r="H561" s="81"/>
    </row>
    <row r="562" spans="8:8" ht="14.25" customHeight="1" x14ac:dyDescent="0.45">
      <c r="H562" s="81"/>
    </row>
    <row r="563" spans="8:8" ht="14.25" customHeight="1" x14ac:dyDescent="0.45">
      <c r="H563" s="81"/>
    </row>
    <row r="564" spans="8:8" ht="14.25" customHeight="1" x14ac:dyDescent="0.45">
      <c r="H564" s="81"/>
    </row>
    <row r="565" spans="8:8" ht="14.25" customHeight="1" x14ac:dyDescent="0.45">
      <c r="H565" s="81"/>
    </row>
    <row r="566" spans="8:8" ht="14.25" customHeight="1" x14ac:dyDescent="0.45">
      <c r="H566" s="81"/>
    </row>
    <row r="567" spans="8:8" ht="14.25" customHeight="1" x14ac:dyDescent="0.45">
      <c r="H567" s="81"/>
    </row>
    <row r="568" spans="8:8" ht="14.25" customHeight="1" x14ac:dyDescent="0.45">
      <c r="H568" s="81"/>
    </row>
    <row r="569" spans="8:8" ht="14.25" customHeight="1" x14ac:dyDescent="0.45">
      <c r="H569" s="81"/>
    </row>
    <row r="570" spans="8:8" ht="14.25" customHeight="1" x14ac:dyDescent="0.45">
      <c r="H570" s="81"/>
    </row>
    <row r="571" spans="8:8" ht="14.25" customHeight="1" x14ac:dyDescent="0.45">
      <c r="H571" s="81"/>
    </row>
    <row r="572" spans="8:8" ht="14.25" customHeight="1" x14ac:dyDescent="0.45">
      <c r="H572" s="81"/>
    </row>
    <row r="573" spans="8:8" ht="14.25" customHeight="1" x14ac:dyDescent="0.45">
      <c r="H573" s="81"/>
    </row>
    <row r="574" spans="8:8" ht="14.25" customHeight="1" x14ac:dyDescent="0.45">
      <c r="H574" s="81"/>
    </row>
    <row r="575" spans="8:8" ht="14.25" customHeight="1" x14ac:dyDescent="0.45">
      <c r="H575" s="81"/>
    </row>
    <row r="576" spans="8:8" ht="14.25" customHeight="1" x14ac:dyDescent="0.45">
      <c r="H576" s="81"/>
    </row>
    <row r="577" spans="8:8" ht="14.25" customHeight="1" x14ac:dyDescent="0.45">
      <c r="H577" s="81"/>
    </row>
    <row r="578" spans="8:8" ht="14.25" customHeight="1" x14ac:dyDescent="0.45">
      <c r="H578" s="81"/>
    </row>
    <row r="579" spans="8:8" ht="14.25" customHeight="1" x14ac:dyDescent="0.45">
      <c r="H579" s="81"/>
    </row>
    <row r="580" spans="8:8" ht="14.25" customHeight="1" x14ac:dyDescent="0.45">
      <c r="H580" s="81"/>
    </row>
    <row r="581" spans="8:8" ht="14.25" customHeight="1" x14ac:dyDescent="0.45">
      <c r="H581" s="81"/>
    </row>
    <row r="582" spans="8:8" ht="14.25" customHeight="1" x14ac:dyDescent="0.45">
      <c r="H582" s="81"/>
    </row>
    <row r="583" spans="8:8" ht="14.25" customHeight="1" x14ac:dyDescent="0.45">
      <c r="H583" s="81"/>
    </row>
    <row r="584" spans="8:8" ht="14.25" customHeight="1" x14ac:dyDescent="0.45">
      <c r="H584" s="81"/>
    </row>
    <row r="585" spans="8:8" ht="14.25" customHeight="1" x14ac:dyDescent="0.45">
      <c r="H585" s="81"/>
    </row>
    <row r="586" spans="8:8" ht="14.25" customHeight="1" x14ac:dyDescent="0.45">
      <c r="H586" s="81"/>
    </row>
    <row r="587" spans="8:8" ht="14.25" customHeight="1" x14ac:dyDescent="0.45">
      <c r="H587" s="81"/>
    </row>
    <row r="588" spans="8:8" ht="14.25" customHeight="1" x14ac:dyDescent="0.45">
      <c r="H588" s="81"/>
    </row>
    <row r="589" spans="8:8" ht="14.25" customHeight="1" x14ac:dyDescent="0.45">
      <c r="H589" s="81"/>
    </row>
    <row r="590" spans="8:8" ht="14.25" customHeight="1" x14ac:dyDescent="0.45">
      <c r="H590" s="81"/>
    </row>
    <row r="591" spans="8:8" ht="14.25" customHeight="1" x14ac:dyDescent="0.45">
      <c r="H591" s="81"/>
    </row>
    <row r="592" spans="8:8" ht="14.25" customHeight="1" x14ac:dyDescent="0.45">
      <c r="H592" s="81"/>
    </row>
    <row r="593" spans="8:8" ht="14.25" customHeight="1" x14ac:dyDescent="0.45">
      <c r="H593" s="81"/>
    </row>
    <row r="594" spans="8:8" ht="14.25" customHeight="1" x14ac:dyDescent="0.45">
      <c r="H594" s="81"/>
    </row>
    <row r="595" spans="8:8" ht="14.25" customHeight="1" x14ac:dyDescent="0.45">
      <c r="H595" s="81"/>
    </row>
    <row r="596" spans="8:8" ht="14.25" customHeight="1" x14ac:dyDescent="0.45">
      <c r="H596" s="81"/>
    </row>
    <row r="597" spans="8:8" ht="14.25" customHeight="1" x14ac:dyDescent="0.45">
      <c r="H597" s="81"/>
    </row>
    <row r="598" spans="8:8" ht="14.25" customHeight="1" x14ac:dyDescent="0.45">
      <c r="H598" s="81"/>
    </row>
    <row r="599" spans="8:8" ht="14.25" customHeight="1" x14ac:dyDescent="0.45">
      <c r="H599" s="81"/>
    </row>
    <row r="600" spans="8:8" ht="14.25" customHeight="1" x14ac:dyDescent="0.45">
      <c r="H600" s="81"/>
    </row>
    <row r="601" spans="8:8" ht="14.25" customHeight="1" x14ac:dyDescent="0.45">
      <c r="H601" s="81"/>
    </row>
    <row r="602" spans="8:8" ht="14.25" customHeight="1" x14ac:dyDescent="0.45">
      <c r="H602" s="81"/>
    </row>
    <row r="603" spans="8:8" ht="14.25" customHeight="1" x14ac:dyDescent="0.45">
      <c r="H603" s="81"/>
    </row>
    <row r="604" spans="8:8" ht="14.25" customHeight="1" x14ac:dyDescent="0.45">
      <c r="H604" s="81"/>
    </row>
    <row r="605" spans="8:8" ht="14.25" customHeight="1" x14ac:dyDescent="0.45">
      <c r="H605" s="81"/>
    </row>
    <row r="606" spans="8:8" ht="14.25" customHeight="1" x14ac:dyDescent="0.45">
      <c r="H606" s="81"/>
    </row>
    <row r="607" spans="8:8" ht="14.25" customHeight="1" x14ac:dyDescent="0.45">
      <c r="H607" s="81"/>
    </row>
    <row r="608" spans="8:8" ht="14.25" customHeight="1" x14ac:dyDescent="0.45">
      <c r="H608" s="81"/>
    </row>
    <row r="609" spans="8:8" ht="14.25" customHeight="1" x14ac:dyDescent="0.45">
      <c r="H609" s="81"/>
    </row>
    <row r="610" spans="8:8" ht="14.25" customHeight="1" x14ac:dyDescent="0.45">
      <c r="H610" s="81"/>
    </row>
    <row r="611" spans="8:8" ht="14.25" customHeight="1" x14ac:dyDescent="0.45">
      <c r="H611" s="81"/>
    </row>
    <row r="612" spans="8:8" ht="14.25" customHeight="1" x14ac:dyDescent="0.45">
      <c r="H612" s="81"/>
    </row>
    <row r="613" spans="8:8" ht="14.25" customHeight="1" x14ac:dyDescent="0.45">
      <c r="H613" s="81"/>
    </row>
    <row r="614" spans="8:8" ht="14.25" customHeight="1" x14ac:dyDescent="0.45">
      <c r="H614" s="81"/>
    </row>
    <row r="615" spans="8:8" ht="14.25" customHeight="1" x14ac:dyDescent="0.45">
      <c r="H615" s="81"/>
    </row>
    <row r="616" spans="8:8" ht="14.25" customHeight="1" x14ac:dyDescent="0.45">
      <c r="H616" s="81"/>
    </row>
    <row r="617" spans="8:8" ht="14.25" customHeight="1" x14ac:dyDescent="0.45">
      <c r="H617" s="81"/>
    </row>
    <row r="618" spans="8:8" ht="14.25" customHeight="1" x14ac:dyDescent="0.45">
      <c r="H618" s="81"/>
    </row>
    <row r="619" spans="8:8" ht="14.25" customHeight="1" x14ac:dyDescent="0.45">
      <c r="H619" s="81"/>
    </row>
    <row r="620" spans="8:8" ht="14.25" customHeight="1" x14ac:dyDescent="0.45">
      <c r="H620" s="81"/>
    </row>
    <row r="621" spans="8:8" ht="14.25" customHeight="1" x14ac:dyDescent="0.45">
      <c r="H621" s="81"/>
    </row>
    <row r="622" spans="8:8" ht="14.25" customHeight="1" x14ac:dyDescent="0.45">
      <c r="H622" s="81"/>
    </row>
    <row r="623" spans="8:8" ht="14.25" customHeight="1" x14ac:dyDescent="0.45">
      <c r="H623" s="81"/>
    </row>
    <row r="624" spans="8:8" ht="14.25" customHeight="1" x14ac:dyDescent="0.45">
      <c r="H624" s="81"/>
    </row>
    <row r="625" spans="8:8" ht="14.25" customHeight="1" x14ac:dyDescent="0.45">
      <c r="H625" s="81"/>
    </row>
    <row r="626" spans="8:8" ht="14.25" customHeight="1" x14ac:dyDescent="0.45">
      <c r="H626" s="81"/>
    </row>
    <row r="627" spans="8:8" ht="14.25" customHeight="1" x14ac:dyDescent="0.45">
      <c r="H627" s="81"/>
    </row>
    <row r="628" spans="8:8" ht="14.25" customHeight="1" x14ac:dyDescent="0.45">
      <c r="H628" s="81"/>
    </row>
    <row r="629" spans="8:8" ht="14.25" customHeight="1" x14ac:dyDescent="0.45">
      <c r="H629" s="81"/>
    </row>
    <row r="630" spans="8:8" ht="14.25" customHeight="1" x14ac:dyDescent="0.45">
      <c r="H630" s="81"/>
    </row>
    <row r="631" spans="8:8" ht="14.25" customHeight="1" x14ac:dyDescent="0.45">
      <c r="H631" s="81"/>
    </row>
    <row r="632" spans="8:8" ht="14.25" customHeight="1" x14ac:dyDescent="0.45">
      <c r="H632" s="81"/>
    </row>
    <row r="633" spans="8:8" ht="14.25" customHeight="1" x14ac:dyDescent="0.45">
      <c r="H633" s="81"/>
    </row>
    <row r="634" spans="8:8" ht="14.25" customHeight="1" x14ac:dyDescent="0.45">
      <c r="H634" s="81"/>
    </row>
    <row r="635" spans="8:8" ht="14.25" customHeight="1" x14ac:dyDescent="0.45">
      <c r="H635" s="81"/>
    </row>
    <row r="636" spans="8:8" ht="14.25" customHeight="1" x14ac:dyDescent="0.45">
      <c r="H636" s="81"/>
    </row>
    <row r="637" spans="8:8" ht="14.25" customHeight="1" x14ac:dyDescent="0.45">
      <c r="H637" s="81"/>
    </row>
    <row r="638" spans="8:8" ht="14.25" customHeight="1" x14ac:dyDescent="0.45">
      <c r="H638" s="81"/>
    </row>
    <row r="639" spans="8:8" ht="14.25" customHeight="1" x14ac:dyDescent="0.45">
      <c r="H639" s="81"/>
    </row>
    <row r="640" spans="8:8" ht="14.25" customHeight="1" x14ac:dyDescent="0.45">
      <c r="H640" s="81"/>
    </row>
    <row r="641" spans="8:8" ht="14.25" customHeight="1" x14ac:dyDescent="0.45">
      <c r="H641" s="81"/>
    </row>
    <row r="642" spans="8:8" ht="14.25" customHeight="1" x14ac:dyDescent="0.45">
      <c r="H642" s="81"/>
    </row>
    <row r="643" spans="8:8" ht="14.25" customHeight="1" x14ac:dyDescent="0.45">
      <c r="H643" s="81"/>
    </row>
    <row r="644" spans="8:8" ht="14.25" customHeight="1" x14ac:dyDescent="0.45">
      <c r="H644" s="81"/>
    </row>
    <row r="645" spans="8:8" ht="14.25" customHeight="1" x14ac:dyDescent="0.45">
      <c r="H645" s="81"/>
    </row>
    <row r="646" spans="8:8" ht="14.25" customHeight="1" x14ac:dyDescent="0.45">
      <c r="H646" s="81"/>
    </row>
    <row r="647" spans="8:8" ht="14.25" customHeight="1" x14ac:dyDescent="0.45">
      <c r="H647" s="81"/>
    </row>
    <row r="648" spans="8:8" ht="14.25" customHeight="1" x14ac:dyDescent="0.45">
      <c r="H648" s="81"/>
    </row>
    <row r="649" spans="8:8" ht="14.25" customHeight="1" x14ac:dyDescent="0.45">
      <c r="H649" s="81"/>
    </row>
    <row r="650" spans="8:8" ht="14.25" customHeight="1" x14ac:dyDescent="0.45">
      <c r="H650" s="81"/>
    </row>
    <row r="651" spans="8:8" ht="14.25" customHeight="1" x14ac:dyDescent="0.45">
      <c r="H651" s="81"/>
    </row>
    <row r="652" spans="8:8" ht="14.25" customHeight="1" x14ac:dyDescent="0.45">
      <c r="H652" s="81"/>
    </row>
    <row r="653" spans="8:8" ht="14.25" customHeight="1" x14ac:dyDescent="0.45">
      <c r="H653" s="81"/>
    </row>
    <row r="654" spans="8:8" ht="14.25" customHeight="1" x14ac:dyDescent="0.45">
      <c r="H654" s="81"/>
    </row>
    <row r="655" spans="8:8" ht="14.25" customHeight="1" x14ac:dyDescent="0.45">
      <c r="H655" s="81"/>
    </row>
    <row r="656" spans="8:8" ht="14.25" customHeight="1" x14ac:dyDescent="0.45">
      <c r="H656" s="81"/>
    </row>
    <row r="657" spans="8:8" ht="14.25" customHeight="1" x14ac:dyDescent="0.45">
      <c r="H657" s="81"/>
    </row>
    <row r="658" spans="8:8" ht="14.25" customHeight="1" x14ac:dyDescent="0.45">
      <c r="H658" s="81"/>
    </row>
    <row r="659" spans="8:8" ht="14.25" customHeight="1" x14ac:dyDescent="0.45">
      <c r="H659" s="81"/>
    </row>
    <row r="660" spans="8:8" ht="14.25" customHeight="1" x14ac:dyDescent="0.45">
      <c r="H660" s="81"/>
    </row>
    <row r="661" spans="8:8" ht="14.25" customHeight="1" x14ac:dyDescent="0.45">
      <c r="H661" s="81"/>
    </row>
    <row r="662" spans="8:8" ht="14.25" customHeight="1" x14ac:dyDescent="0.45">
      <c r="H662" s="81"/>
    </row>
    <row r="663" spans="8:8" ht="14.25" customHeight="1" x14ac:dyDescent="0.45">
      <c r="H663" s="81"/>
    </row>
    <row r="664" spans="8:8" ht="14.25" customHeight="1" x14ac:dyDescent="0.45">
      <c r="H664" s="81"/>
    </row>
    <row r="665" spans="8:8" ht="14.25" customHeight="1" x14ac:dyDescent="0.45">
      <c r="H665" s="81"/>
    </row>
    <row r="666" spans="8:8" ht="14.25" customHeight="1" x14ac:dyDescent="0.45">
      <c r="H666" s="81"/>
    </row>
    <row r="667" spans="8:8" ht="14.25" customHeight="1" x14ac:dyDescent="0.45">
      <c r="H667" s="81"/>
    </row>
    <row r="668" spans="8:8" ht="14.25" customHeight="1" x14ac:dyDescent="0.45">
      <c r="H668" s="81"/>
    </row>
    <row r="669" spans="8:8" ht="14.25" customHeight="1" x14ac:dyDescent="0.45">
      <c r="H669" s="81"/>
    </row>
    <row r="670" spans="8:8" ht="14.25" customHeight="1" x14ac:dyDescent="0.45">
      <c r="H670" s="81"/>
    </row>
    <row r="671" spans="8:8" ht="14.25" customHeight="1" x14ac:dyDescent="0.45">
      <c r="H671" s="81"/>
    </row>
    <row r="672" spans="8:8" ht="14.25" customHeight="1" x14ac:dyDescent="0.45">
      <c r="H672" s="81"/>
    </row>
    <row r="673" spans="8:8" ht="14.25" customHeight="1" x14ac:dyDescent="0.45">
      <c r="H673" s="81"/>
    </row>
    <row r="674" spans="8:8" ht="14.25" customHeight="1" x14ac:dyDescent="0.45">
      <c r="H674" s="81"/>
    </row>
    <row r="675" spans="8:8" ht="14.25" customHeight="1" x14ac:dyDescent="0.45">
      <c r="H675" s="81"/>
    </row>
    <row r="676" spans="8:8" ht="14.25" customHeight="1" x14ac:dyDescent="0.45">
      <c r="H676" s="81"/>
    </row>
    <row r="677" spans="8:8" ht="14.25" customHeight="1" x14ac:dyDescent="0.45">
      <c r="H677" s="81"/>
    </row>
    <row r="678" spans="8:8" ht="14.25" customHeight="1" x14ac:dyDescent="0.45">
      <c r="H678" s="81"/>
    </row>
    <row r="679" spans="8:8" ht="14.25" customHeight="1" x14ac:dyDescent="0.45">
      <c r="H679" s="81"/>
    </row>
    <row r="680" spans="8:8" ht="14.25" customHeight="1" x14ac:dyDescent="0.45">
      <c r="H680" s="81"/>
    </row>
    <row r="681" spans="8:8" ht="14.25" customHeight="1" x14ac:dyDescent="0.45">
      <c r="H681" s="81"/>
    </row>
    <row r="682" spans="8:8" ht="14.25" customHeight="1" x14ac:dyDescent="0.45">
      <c r="H682" s="81"/>
    </row>
    <row r="683" spans="8:8" ht="14.25" customHeight="1" x14ac:dyDescent="0.45">
      <c r="H683" s="81"/>
    </row>
    <row r="684" spans="8:8" ht="14.25" customHeight="1" x14ac:dyDescent="0.45">
      <c r="H684" s="81"/>
    </row>
    <row r="685" spans="8:8" ht="14.25" customHeight="1" x14ac:dyDescent="0.45">
      <c r="H685" s="81"/>
    </row>
    <row r="686" spans="8:8" ht="14.25" customHeight="1" x14ac:dyDescent="0.45">
      <c r="H686" s="81"/>
    </row>
    <row r="687" spans="8:8" ht="14.25" customHeight="1" x14ac:dyDescent="0.45">
      <c r="H687" s="81"/>
    </row>
    <row r="688" spans="8:8" ht="14.25" customHeight="1" x14ac:dyDescent="0.45">
      <c r="H688" s="81"/>
    </row>
    <row r="689" spans="8:8" ht="14.25" customHeight="1" x14ac:dyDescent="0.45">
      <c r="H689" s="81"/>
    </row>
    <row r="690" spans="8:8" ht="14.25" customHeight="1" x14ac:dyDescent="0.45">
      <c r="H690" s="81"/>
    </row>
    <row r="691" spans="8:8" ht="14.25" customHeight="1" x14ac:dyDescent="0.45">
      <c r="H691" s="81"/>
    </row>
    <row r="692" spans="8:8" ht="14.25" customHeight="1" x14ac:dyDescent="0.45">
      <c r="H692" s="81"/>
    </row>
    <row r="693" spans="8:8" ht="14.25" customHeight="1" x14ac:dyDescent="0.45">
      <c r="H693" s="81"/>
    </row>
    <row r="694" spans="8:8" ht="14.25" customHeight="1" x14ac:dyDescent="0.45">
      <c r="H694" s="81"/>
    </row>
    <row r="695" spans="8:8" ht="14.25" customHeight="1" x14ac:dyDescent="0.45">
      <c r="H695" s="81"/>
    </row>
    <row r="696" spans="8:8" ht="14.25" customHeight="1" x14ac:dyDescent="0.45">
      <c r="H696" s="81"/>
    </row>
    <row r="697" spans="8:8" ht="14.25" customHeight="1" x14ac:dyDescent="0.45">
      <c r="H697" s="81"/>
    </row>
    <row r="698" spans="8:8" ht="14.25" customHeight="1" x14ac:dyDescent="0.45">
      <c r="H698" s="81"/>
    </row>
    <row r="699" spans="8:8" ht="14.25" customHeight="1" x14ac:dyDescent="0.45">
      <c r="H699" s="81"/>
    </row>
    <row r="700" spans="8:8" ht="14.25" customHeight="1" x14ac:dyDescent="0.45">
      <c r="H700" s="81"/>
    </row>
    <row r="701" spans="8:8" ht="14.25" customHeight="1" x14ac:dyDescent="0.45">
      <c r="H701" s="81"/>
    </row>
    <row r="702" spans="8:8" ht="14.25" customHeight="1" x14ac:dyDescent="0.45">
      <c r="H702" s="81"/>
    </row>
    <row r="703" spans="8:8" ht="14.25" customHeight="1" x14ac:dyDescent="0.45">
      <c r="H703" s="81"/>
    </row>
    <row r="704" spans="8:8" ht="14.25" customHeight="1" x14ac:dyDescent="0.45">
      <c r="H704" s="81"/>
    </row>
    <row r="705" spans="8:8" ht="14.25" customHeight="1" x14ac:dyDescent="0.45">
      <c r="H705" s="81"/>
    </row>
    <row r="706" spans="8:8" ht="14.25" customHeight="1" x14ac:dyDescent="0.45">
      <c r="H706" s="81"/>
    </row>
    <row r="707" spans="8:8" ht="14.25" customHeight="1" x14ac:dyDescent="0.45">
      <c r="H707" s="81"/>
    </row>
    <row r="708" spans="8:8" ht="14.25" customHeight="1" x14ac:dyDescent="0.45">
      <c r="H708" s="81"/>
    </row>
    <row r="709" spans="8:8" ht="14.25" customHeight="1" x14ac:dyDescent="0.45">
      <c r="H709" s="81"/>
    </row>
    <row r="710" spans="8:8" ht="14.25" customHeight="1" x14ac:dyDescent="0.45">
      <c r="H710" s="81"/>
    </row>
    <row r="711" spans="8:8" ht="14.25" customHeight="1" x14ac:dyDescent="0.45">
      <c r="H711" s="81"/>
    </row>
    <row r="712" spans="8:8" ht="14.25" customHeight="1" x14ac:dyDescent="0.45">
      <c r="H712" s="81"/>
    </row>
    <row r="713" spans="8:8" ht="14.25" customHeight="1" x14ac:dyDescent="0.45">
      <c r="H713" s="81"/>
    </row>
    <row r="714" spans="8:8" ht="14.25" customHeight="1" x14ac:dyDescent="0.45">
      <c r="H714" s="81"/>
    </row>
    <row r="715" spans="8:8" ht="14.25" customHeight="1" x14ac:dyDescent="0.45">
      <c r="H715" s="81"/>
    </row>
    <row r="716" spans="8:8" ht="14.25" customHeight="1" x14ac:dyDescent="0.45">
      <c r="H716" s="81"/>
    </row>
    <row r="717" spans="8:8" ht="14.25" customHeight="1" x14ac:dyDescent="0.45">
      <c r="H717" s="81"/>
    </row>
    <row r="718" spans="8:8" ht="14.25" customHeight="1" x14ac:dyDescent="0.45">
      <c r="H718" s="81"/>
    </row>
    <row r="719" spans="8:8" ht="14.25" customHeight="1" x14ac:dyDescent="0.45">
      <c r="H719" s="81"/>
    </row>
    <row r="720" spans="8:8" ht="14.25" customHeight="1" x14ac:dyDescent="0.45">
      <c r="H720" s="81"/>
    </row>
    <row r="721" spans="8:8" ht="14.25" customHeight="1" x14ac:dyDescent="0.45">
      <c r="H721" s="81"/>
    </row>
    <row r="722" spans="8:8" ht="14.25" customHeight="1" x14ac:dyDescent="0.45">
      <c r="H722" s="81"/>
    </row>
    <row r="723" spans="8:8" ht="14.25" customHeight="1" x14ac:dyDescent="0.45">
      <c r="H723" s="81"/>
    </row>
    <row r="724" spans="8:8" ht="14.25" customHeight="1" x14ac:dyDescent="0.45">
      <c r="H724" s="81"/>
    </row>
    <row r="725" spans="8:8" ht="14.25" customHeight="1" x14ac:dyDescent="0.45">
      <c r="H725" s="81"/>
    </row>
    <row r="726" spans="8:8" ht="14.25" customHeight="1" x14ac:dyDescent="0.45">
      <c r="H726" s="81"/>
    </row>
    <row r="727" spans="8:8" ht="14.25" customHeight="1" x14ac:dyDescent="0.45">
      <c r="H727" s="81"/>
    </row>
    <row r="728" spans="8:8" ht="14.25" customHeight="1" x14ac:dyDescent="0.45">
      <c r="H728" s="81"/>
    </row>
    <row r="729" spans="8:8" ht="14.25" customHeight="1" x14ac:dyDescent="0.45">
      <c r="H729" s="81"/>
    </row>
    <row r="730" spans="8:8" ht="14.25" customHeight="1" x14ac:dyDescent="0.45">
      <c r="H730" s="81"/>
    </row>
    <row r="731" spans="8:8" ht="14.25" customHeight="1" x14ac:dyDescent="0.45">
      <c r="H731" s="81"/>
    </row>
    <row r="732" spans="8:8" ht="14.25" customHeight="1" x14ac:dyDescent="0.45">
      <c r="H732" s="81"/>
    </row>
    <row r="733" spans="8:8" ht="14.25" customHeight="1" x14ac:dyDescent="0.45">
      <c r="H733" s="81"/>
    </row>
    <row r="734" spans="8:8" ht="14.25" customHeight="1" x14ac:dyDescent="0.45">
      <c r="H734" s="81"/>
    </row>
    <row r="735" spans="8:8" ht="14.25" customHeight="1" x14ac:dyDescent="0.45">
      <c r="H735" s="81"/>
    </row>
    <row r="736" spans="8:8" ht="14.25" customHeight="1" x14ac:dyDescent="0.45">
      <c r="H736" s="81"/>
    </row>
    <row r="737" spans="8:8" ht="14.25" customHeight="1" x14ac:dyDescent="0.45">
      <c r="H737" s="81"/>
    </row>
    <row r="738" spans="8:8" ht="14.25" customHeight="1" x14ac:dyDescent="0.45">
      <c r="H738" s="81"/>
    </row>
    <row r="739" spans="8:8" ht="14.25" customHeight="1" x14ac:dyDescent="0.45">
      <c r="H739" s="81"/>
    </row>
    <row r="740" spans="8:8" ht="14.25" customHeight="1" x14ac:dyDescent="0.45">
      <c r="H740" s="81"/>
    </row>
    <row r="741" spans="8:8" ht="14.25" customHeight="1" x14ac:dyDescent="0.45">
      <c r="H741" s="81"/>
    </row>
    <row r="742" spans="8:8" ht="14.25" customHeight="1" x14ac:dyDescent="0.45">
      <c r="H742" s="81"/>
    </row>
    <row r="743" spans="8:8" ht="14.25" customHeight="1" x14ac:dyDescent="0.45">
      <c r="H743" s="81"/>
    </row>
    <row r="744" spans="8:8" ht="14.25" customHeight="1" x14ac:dyDescent="0.45">
      <c r="H744" s="81"/>
    </row>
    <row r="745" spans="8:8" ht="14.25" customHeight="1" x14ac:dyDescent="0.45">
      <c r="H745" s="81"/>
    </row>
    <row r="746" spans="8:8" ht="14.25" customHeight="1" x14ac:dyDescent="0.45">
      <c r="H746" s="81"/>
    </row>
    <row r="747" spans="8:8" ht="14.25" customHeight="1" x14ac:dyDescent="0.45">
      <c r="H747" s="81"/>
    </row>
    <row r="748" spans="8:8" ht="14.25" customHeight="1" x14ac:dyDescent="0.45">
      <c r="H748" s="81"/>
    </row>
    <row r="749" spans="8:8" ht="14.25" customHeight="1" x14ac:dyDescent="0.45">
      <c r="H749" s="81"/>
    </row>
    <row r="750" spans="8:8" ht="14.25" customHeight="1" x14ac:dyDescent="0.45">
      <c r="H750" s="81"/>
    </row>
    <row r="751" spans="8:8" ht="14.25" customHeight="1" x14ac:dyDescent="0.45">
      <c r="H751" s="81"/>
    </row>
    <row r="752" spans="8:8" ht="14.25" customHeight="1" x14ac:dyDescent="0.45">
      <c r="H752" s="81"/>
    </row>
    <row r="753" spans="8:8" ht="14.25" customHeight="1" x14ac:dyDescent="0.45">
      <c r="H753" s="81"/>
    </row>
    <row r="754" spans="8:8" ht="14.25" customHeight="1" x14ac:dyDescent="0.45">
      <c r="H754" s="81"/>
    </row>
    <row r="755" spans="8:8" ht="14.25" customHeight="1" x14ac:dyDescent="0.45">
      <c r="H755" s="81"/>
    </row>
    <row r="756" spans="8:8" ht="14.25" customHeight="1" x14ac:dyDescent="0.45">
      <c r="H756" s="81"/>
    </row>
    <row r="757" spans="8:8" ht="14.25" customHeight="1" x14ac:dyDescent="0.45">
      <c r="H757" s="81"/>
    </row>
    <row r="758" spans="8:8" ht="14.25" customHeight="1" x14ac:dyDescent="0.45">
      <c r="H758" s="81"/>
    </row>
    <row r="759" spans="8:8" ht="14.25" customHeight="1" x14ac:dyDescent="0.45">
      <c r="H759" s="81"/>
    </row>
    <row r="760" spans="8:8" ht="14.25" customHeight="1" x14ac:dyDescent="0.45">
      <c r="H760" s="81"/>
    </row>
    <row r="761" spans="8:8" ht="14.25" customHeight="1" x14ac:dyDescent="0.45">
      <c r="H761" s="81"/>
    </row>
    <row r="762" spans="8:8" ht="14.25" customHeight="1" x14ac:dyDescent="0.45">
      <c r="H762" s="81"/>
    </row>
    <row r="763" spans="8:8" ht="14.25" customHeight="1" x14ac:dyDescent="0.45">
      <c r="H763" s="81"/>
    </row>
    <row r="764" spans="8:8" ht="14.25" customHeight="1" x14ac:dyDescent="0.45">
      <c r="H764" s="81"/>
    </row>
    <row r="765" spans="8:8" ht="14.25" customHeight="1" x14ac:dyDescent="0.45">
      <c r="H765" s="81"/>
    </row>
    <row r="766" spans="8:8" ht="14.25" customHeight="1" x14ac:dyDescent="0.45">
      <c r="H766" s="81"/>
    </row>
    <row r="767" spans="8:8" ht="14.25" customHeight="1" x14ac:dyDescent="0.45">
      <c r="H767" s="81"/>
    </row>
    <row r="768" spans="8:8" ht="14.25" customHeight="1" x14ac:dyDescent="0.45">
      <c r="H768" s="81"/>
    </row>
    <row r="769" spans="8:8" ht="14.25" customHeight="1" x14ac:dyDescent="0.45">
      <c r="H769" s="81"/>
    </row>
    <row r="770" spans="8:8" ht="14.25" customHeight="1" x14ac:dyDescent="0.45">
      <c r="H770" s="81"/>
    </row>
    <row r="771" spans="8:8" ht="14.25" customHeight="1" x14ac:dyDescent="0.45">
      <c r="H771" s="81"/>
    </row>
    <row r="772" spans="8:8" ht="14.25" customHeight="1" x14ac:dyDescent="0.45">
      <c r="H772" s="81"/>
    </row>
    <row r="773" spans="8:8" ht="14.25" customHeight="1" x14ac:dyDescent="0.45">
      <c r="H773" s="81"/>
    </row>
    <row r="774" spans="8:8" ht="14.25" customHeight="1" x14ac:dyDescent="0.45">
      <c r="H774" s="81"/>
    </row>
    <row r="775" spans="8:8" ht="14.25" customHeight="1" x14ac:dyDescent="0.45">
      <c r="H775" s="81"/>
    </row>
    <row r="776" spans="8:8" ht="14.25" customHeight="1" x14ac:dyDescent="0.45">
      <c r="H776" s="81"/>
    </row>
    <row r="777" spans="8:8" ht="14.25" customHeight="1" x14ac:dyDescent="0.45">
      <c r="H777" s="81"/>
    </row>
    <row r="778" spans="8:8" ht="14.25" customHeight="1" x14ac:dyDescent="0.45">
      <c r="H778" s="81"/>
    </row>
    <row r="779" spans="8:8" ht="14.25" customHeight="1" x14ac:dyDescent="0.45">
      <c r="H779" s="81"/>
    </row>
    <row r="780" spans="8:8" ht="14.25" customHeight="1" x14ac:dyDescent="0.45">
      <c r="H780" s="81"/>
    </row>
    <row r="781" spans="8:8" ht="14.25" customHeight="1" x14ac:dyDescent="0.45">
      <c r="H781" s="81"/>
    </row>
    <row r="782" spans="8:8" ht="14.25" customHeight="1" x14ac:dyDescent="0.45">
      <c r="H782" s="81"/>
    </row>
    <row r="783" spans="8:8" ht="14.25" customHeight="1" x14ac:dyDescent="0.45">
      <c r="H783" s="81"/>
    </row>
    <row r="784" spans="8:8" ht="14.25" customHeight="1" x14ac:dyDescent="0.45">
      <c r="H784" s="81"/>
    </row>
    <row r="785" spans="8:8" ht="14.25" customHeight="1" x14ac:dyDescent="0.45">
      <c r="H785" s="81"/>
    </row>
    <row r="786" spans="8:8" ht="14.25" customHeight="1" x14ac:dyDescent="0.45">
      <c r="H786" s="81"/>
    </row>
    <row r="787" spans="8:8" ht="14.25" customHeight="1" x14ac:dyDescent="0.45">
      <c r="H787" s="81"/>
    </row>
    <row r="788" spans="8:8" ht="14.25" customHeight="1" x14ac:dyDescent="0.45">
      <c r="H788" s="81"/>
    </row>
    <row r="789" spans="8:8" ht="14.25" customHeight="1" x14ac:dyDescent="0.45">
      <c r="H789" s="81"/>
    </row>
    <row r="790" spans="8:8" ht="14.25" customHeight="1" x14ac:dyDescent="0.45">
      <c r="H790" s="81"/>
    </row>
    <row r="791" spans="8:8" ht="14.25" customHeight="1" x14ac:dyDescent="0.45">
      <c r="H791" s="81"/>
    </row>
    <row r="792" spans="8:8" ht="14.25" customHeight="1" x14ac:dyDescent="0.45">
      <c r="H792" s="81"/>
    </row>
    <row r="793" spans="8:8" ht="14.25" customHeight="1" x14ac:dyDescent="0.45">
      <c r="H793" s="81"/>
    </row>
    <row r="794" spans="8:8" ht="14.25" customHeight="1" x14ac:dyDescent="0.45">
      <c r="H794" s="81"/>
    </row>
    <row r="795" spans="8:8" ht="14.25" customHeight="1" x14ac:dyDescent="0.45">
      <c r="H795" s="81"/>
    </row>
    <row r="796" spans="8:8" ht="14.25" customHeight="1" x14ac:dyDescent="0.45">
      <c r="H796" s="81"/>
    </row>
    <row r="797" spans="8:8" ht="14.25" customHeight="1" x14ac:dyDescent="0.45">
      <c r="H797" s="81"/>
    </row>
    <row r="798" spans="8:8" ht="14.25" customHeight="1" x14ac:dyDescent="0.45">
      <c r="H798" s="81"/>
    </row>
    <row r="799" spans="8:8" ht="14.25" customHeight="1" x14ac:dyDescent="0.45">
      <c r="H799" s="81"/>
    </row>
    <row r="800" spans="8:8" ht="14.25" customHeight="1" x14ac:dyDescent="0.45">
      <c r="H800" s="81"/>
    </row>
    <row r="801" spans="8:8" ht="14.25" customHeight="1" x14ac:dyDescent="0.45">
      <c r="H801" s="81"/>
    </row>
    <row r="802" spans="8:8" ht="14.25" customHeight="1" x14ac:dyDescent="0.45">
      <c r="H802" s="81"/>
    </row>
    <row r="803" spans="8:8" ht="14.25" customHeight="1" x14ac:dyDescent="0.45">
      <c r="H803" s="81"/>
    </row>
    <row r="804" spans="8:8" ht="14.25" customHeight="1" x14ac:dyDescent="0.45">
      <c r="H804" s="81"/>
    </row>
    <row r="805" spans="8:8" ht="14.25" customHeight="1" x14ac:dyDescent="0.45">
      <c r="H805" s="81"/>
    </row>
    <row r="806" spans="8:8" ht="14.25" customHeight="1" x14ac:dyDescent="0.45">
      <c r="H806" s="81"/>
    </row>
    <row r="807" spans="8:8" ht="14.25" customHeight="1" x14ac:dyDescent="0.45">
      <c r="H807" s="81"/>
    </row>
    <row r="808" spans="8:8" ht="14.25" customHeight="1" x14ac:dyDescent="0.45">
      <c r="H808" s="81"/>
    </row>
    <row r="809" spans="8:8" ht="14.25" customHeight="1" x14ac:dyDescent="0.45">
      <c r="H809" s="81"/>
    </row>
    <row r="810" spans="8:8" ht="14.25" customHeight="1" x14ac:dyDescent="0.45">
      <c r="H810" s="81"/>
    </row>
    <row r="811" spans="8:8" ht="14.25" customHeight="1" x14ac:dyDescent="0.45">
      <c r="H811" s="81"/>
    </row>
    <row r="812" spans="8:8" ht="14.25" customHeight="1" x14ac:dyDescent="0.45">
      <c r="H812" s="81"/>
    </row>
    <row r="813" spans="8:8" ht="14.25" customHeight="1" x14ac:dyDescent="0.45">
      <c r="H813" s="81"/>
    </row>
    <row r="814" spans="8:8" ht="14.25" customHeight="1" x14ac:dyDescent="0.45">
      <c r="H814" s="81"/>
    </row>
    <row r="815" spans="8:8" ht="14.25" customHeight="1" x14ac:dyDescent="0.45">
      <c r="H815" s="81"/>
    </row>
    <row r="816" spans="8:8" ht="14.25" customHeight="1" x14ac:dyDescent="0.45">
      <c r="H816" s="81"/>
    </row>
    <row r="817" spans="8:8" ht="14.25" customHeight="1" x14ac:dyDescent="0.45">
      <c r="H817" s="81"/>
    </row>
    <row r="818" spans="8:8" ht="14.25" customHeight="1" x14ac:dyDescent="0.45">
      <c r="H818" s="81"/>
    </row>
    <row r="819" spans="8:8" ht="14.25" customHeight="1" x14ac:dyDescent="0.45">
      <c r="H819" s="81"/>
    </row>
    <row r="820" spans="8:8" ht="14.25" customHeight="1" x14ac:dyDescent="0.45">
      <c r="H820" s="81"/>
    </row>
    <row r="821" spans="8:8" ht="14.25" customHeight="1" x14ac:dyDescent="0.45">
      <c r="H821" s="81"/>
    </row>
    <row r="822" spans="8:8" ht="14.25" customHeight="1" x14ac:dyDescent="0.45">
      <c r="H822" s="81"/>
    </row>
    <row r="823" spans="8:8" ht="14.25" customHeight="1" x14ac:dyDescent="0.45">
      <c r="H823" s="81"/>
    </row>
    <row r="824" spans="8:8" ht="14.25" customHeight="1" x14ac:dyDescent="0.45">
      <c r="H824" s="81"/>
    </row>
    <row r="825" spans="8:8" ht="14.25" customHeight="1" x14ac:dyDescent="0.45">
      <c r="H825" s="81"/>
    </row>
    <row r="826" spans="8:8" ht="14.25" customHeight="1" x14ac:dyDescent="0.45">
      <c r="H826" s="81"/>
    </row>
    <row r="827" spans="8:8" ht="14.25" customHeight="1" x14ac:dyDescent="0.45">
      <c r="H827" s="81"/>
    </row>
    <row r="828" spans="8:8" ht="14.25" customHeight="1" x14ac:dyDescent="0.45">
      <c r="H828" s="81"/>
    </row>
    <row r="829" spans="8:8" ht="14.25" customHeight="1" x14ac:dyDescent="0.45">
      <c r="H829" s="81"/>
    </row>
    <row r="830" spans="8:8" ht="14.25" customHeight="1" x14ac:dyDescent="0.45">
      <c r="H830" s="81"/>
    </row>
    <row r="831" spans="8:8" ht="14.25" customHeight="1" x14ac:dyDescent="0.45">
      <c r="H831" s="81"/>
    </row>
    <row r="832" spans="8:8" ht="14.25" customHeight="1" x14ac:dyDescent="0.45">
      <c r="H832" s="81"/>
    </row>
    <row r="833" spans="8:8" ht="14.25" customHeight="1" x14ac:dyDescent="0.45">
      <c r="H833" s="81"/>
    </row>
    <row r="834" spans="8:8" ht="14.25" customHeight="1" x14ac:dyDescent="0.45">
      <c r="H834" s="81"/>
    </row>
    <row r="835" spans="8:8" ht="14.25" customHeight="1" x14ac:dyDescent="0.45">
      <c r="H835" s="81"/>
    </row>
    <row r="836" spans="8:8" ht="14.25" customHeight="1" x14ac:dyDescent="0.45">
      <c r="H836" s="81"/>
    </row>
    <row r="837" spans="8:8" ht="14.25" customHeight="1" x14ac:dyDescent="0.45">
      <c r="H837" s="81"/>
    </row>
    <row r="838" spans="8:8" ht="14.25" customHeight="1" x14ac:dyDescent="0.45">
      <c r="H838" s="81"/>
    </row>
    <row r="839" spans="8:8" ht="14.25" customHeight="1" x14ac:dyDescent="0.45">
      <c r="H839" s="81"/>
    </row>
    <row r="840" spans="8:8" ht="14.25" customHeight="1" x14ac:dyDescent="0.45">
      <c r="H840" s="81"/>
    </row>
    <row r="841" spans="8:8" ht="14.25" customHeight="1" x14ac:dyDescent="0.45">
      <c r="H841" s="81"/>
    </row>
    <row r="842" spans="8:8" ht="14.25" customHeight="1" x14ac:dyDescent="0.45">
      <c r="H842" s="81"/>
    </row>
    <row r="843" spans="8:8" ht="14.25" customHeight="1" x14ac:dyDescent="0.45">
      <c r="H843" s="81"/>
    </row>
    <row r="844" spans="8:8" ht="14.25" customHeight="1" x14ac:dyDescent="0.45">
      <c r="H844" s="81"/>
    </row>
    <row r="845" spans="8:8" ht="14.25" customHeight="1" x14ac:dyDescent="0.45">
      <c r="H845" s="81"/>
    </row>
    <row r="846" spans="8:8" ht="14.25" customHeight="1" x14ac:dyDescent="0.45">
      <c r="H846" s="81"/>
    </row>
    <row r="847" spans="8:8" ht="14.25" customHeight="1" x14ac:dyDescent="0.45">
      <c r="H847" s="81"/>
    </row>
    <row r="848" spans="8:8" ht="14.25" customHeight="1" x14ac:dyDescent="0.45">
      <c r="H848" s="81"/>
    </row>
    <row r="849" spans="8:8" ht="14.25" customHeight="1" x14ac:dyDescent="0.45">
      <c r="H849" s="81"/>
    </row>
    <row r="850" spans="8:8" ht="14.25" customHeight="1" x14ac:dyDescent="0.45">
      <c r="H850" s="81"/>
    </row>
    <row r="851" spans="8:8" ht="14.25" customHeight="1" x14ac:dyDescent="0.45">
      <c r="H851" s="81"/>
    </row>
    <row r="852" spans="8:8" ht="14.25" customHeight="1" x14ac:dyDescent="0.45">
      <c r="H852" s="81"/>
    </row>
    <row r="853" spans="8:8" ht="14.25" customHeight="1" x14ac:dyDescent="0.45">
      <c r="H853" s="81"/>
    </row>
    <row r="854" spans="8:8" ht="14.25" customHeight="1" x14ac:dyDescent="0.45">
      <c r="H854" s="81"/>
    </row>
    <row r="855" spans="8:8" ht="14.25" customHeight="1" x14ac:dyDescent="0.45">
      <c r="H855" s="81"/>
    </row>
    <row r="856" spans="8:8" ht="14.25" customHeight="1" x14ac:dyDescent="0.45">
      <c r="H856" s="81"/>
    </row>
    <row r="857" spans="8:8" ht="14.25" customHeight="1" x14ac:dyDescent="0.45">
      <c r="H857" s="81"/>
    </row>
    <row r="858" spans="8:8" ht="14.25" customHeight="1" x14ac:dyDescent="0.45">
      <c r="H858" s="81"/>
    </row>
    <row r="859" spans="8:8" ht="14.25" customHeight="1" x14ac:dyDescent="0.45">
      <c r="H859" s="81"/>
    </row>
    <row r="860" spans="8:8" ht="14.25" customHeight="1" x14ac:dyDescent="0.45">
      <c r="H860" s="81"/>
    </row>
    <row r="861" spans="8:8" ht="14.25" customHeight="1" x14ac:dyDescent="0.45">
      <c r="H861" s="81"/>
    </row>
    <row r="862" spans="8:8" ht="14.25" customHeight="1" x14ac:dyDescent="0.45">
      <c r="H862" s="81"/>
    </row>
    <row r="863" spans="8:8" ht="14.25" customHeight="1" x14ac:dyDescent="0.45">
      <c r="H863" s="81"/>
    </row>
    <row r="864" spans="8:8" ht="14.25" customHeight="1" x14ac:dyDescent="0.45">
      <c r="H864" s="81"/>
    </row>
    <row r="865" spans="8:8" ht="14.25" customHeight="1" x14ac:dyDescent="0.45">
      <c r="H865" s="81"/>
    </row>
    <row r="866" spans="8:8" ht="14.25" customHeight="1" x14ac:dyDescent="0.45">
      <c r="H866" s="81"/>
    </row>
    <row r="867" spans="8:8" ht="14.25" customHeight="1" x14ac:dyDescent="0.45">
      <c r="H867" s="81"/>
    </row>
    <row r="868" spans="8:8" ht="14.25" customHeight="1" x14ac:dyDescent="0.45">
      <c r="H868" s="81"/>
    </row>
    <row r="869" spans="8:8" ht="14.25" customHeight="1" x14ac:dyDescent="0.45">
      <c r="H869" s="81"/>
    </row>
    <row r="870" spans="8:8" ht="14.25" customHeight="1" x14ac:dyDescent="0.45">
      <c r="H870" s="81"/>
    </row>
    <row r="871" spans="8:8" ht="14.25" customHeight="1" x14ac:dyDescent="0.45">
      <c r="H871" s="81"/>
    </row>
    <row r="872" spans="8:8" ht="14.25" customHeight="1" x14ac:dyDescent="0.45">
      <c r="H872" s="81"/>
    </row>
    <row r="873" spans="8:8" ht="14.25" customHeight="1" x14ac:dyDescent="0.45">
      <c r="H873" s="81"/>
    </row>
    <row r="874" spans="8:8" ht="14.25" customHeight="1" x14ac:dyDescent="0.45">
      <c r="H874" s="81"/>
    </row>
    <row r="875" spans="8:8" ht="14.25" customHeight="1" x14ac:dyDescent="0.45">
      <c r="H875" s="81"/>
    </row>
    <row r="876" spans="8:8" ht="14.25" customHeight="1" x14ac:dyDescent="0.45">
      <c r="H876" s="81"/>
    </row>
    <row r="877" spans="8:8" ht="14.25" customHeight="1" x14ac:dyDescent="0.45">
      <c r="H877" s="81"/>
    </row>
    <row r="878" spans="8:8" ht="14.25" customHeight="1" x14ac:dyDescent="0.45">
      <c r="H878" s="81"/>
    </row>
    <row r="879" spans="8:8" ht="14.25" customHeight="1" x14ac:dyDescent="0.45">
      <c r="H879" s="81"/>
    </row>
    <row r="880" spans="8:8" ht="14.25" customHeight="1" x14ac:dyDescent="0.45">
      <c r="H880" s="81"/>
    </row>
    <row r="881" spans="8:8" ht="14.25" customHeight="1" x14ac:dyDescent="0.45">
      <c r="H881" s="81"/>
    </row>
    <row r="882" spans="8:8" ht="14.25" customHeight="1" x14ac:dyDescent="0.45">
      <c r="H882" s="81"/>
    </row>
    <row r="883" spans="8:8" ht="14.25" customHeight="1" x14ac:dyDescent="0.45">
      <c r="H883" s="81"/>
    </row>
    <row r="884" spans="8:8" ht="14.25" customHeight="1" x14ac:dyDescent="0.45">
      <c r="H884" s="81"/>
    </row>
    <row r="885" spans="8:8" ht="14.25" customHeight="1" x14ac:dyDescent="0.45">
      <c r="H885" s="81"/>
    </row>
    <row r="886" spans="8:8" ht="14.25" customHeight="1" x14ac:dyDescent="0.45">
      <c r="H886" s="81"/>
    </row>
    <row r="887" spans="8:8" ht="14.25" customHeight="1" x14ac:dyDescent="0.45">
      <c r="H887" s="81"/>
    </row>
    <row r="888" spans="8:8" ht="14.25" customHeight="1" x14ac:dyDescent="0.45">
      <c r="H888" s="81"/>
    </row>
    <row r="889" spans="8:8" ht="14.25" customHeight="1" x14ac:dyDescent="0.45">
      <c r="H889" s="81"/>
    </row>
    <row r="890" spans="8:8" ht="14.25" customHeight="1" x14ac:dyDescent="0.45">
      <c r="H890" s="81"/>
    </row>
    <row r="891" spans="8:8" ht="14.25" customHeight="1" x14ac:dyDescent="0.45">
      <c r="H891" s="81"/>
    </row>
    <row r="892" spans="8:8" ht="14.25" customHeight="1" x14ac:dyDescent="0.45">
      <c r="H892" s="81"/>
    </row>
    <row r="893" spans="8:8" ht="14.25" customHeight="1" x14ac:dyDescent="0.45">
      <c r="H893" s="81"/>
    </row>
    <row r="894" spans="8:8" ht="14.25" customHeight="1" x14ac:dyDescent="0.45">
      <c r="H894" s="81"/>
    </row>
    <row r="895" spans="8:8" ht="14.25" customHeight="1" x14ac:dyDescent="0.45">
      <c r="H895" s="81"/>
    </row>
    <row r="896" spans="8:8" ht="14.25" customHeight="1" x14ac:dyDescent="0.45">
      <c r="H896" s="81"/>
    </row>
    <row r="897" spans="8:8" ht="14.25" customHeight="1" x14ac:dyDescent="0.45">
      <c r="H897" s="81"/>
    </row>
    <row r="898" spans="8:8" ht="14.25" customHeight="1" x14ac:dyDescent="0.45">
      <c r="H898" s="81"/>
    </row>
    <row r="899" spans="8:8" ht="14.25" customHeight="1" x14ac:dyDescent="0.45">
      <c r="H899" s="81"/>
    </row>
    <row r="900" spans="8:8" ht="14.25" customHeight="1" x14ac:dyDescent="0.45">
      <c r="H900" s="81"/>
    </row>
    <row r="901" spans="8:8" ht="14.25" customHeight="1" x14ac:dyDescent="0.45">
      <c r="H901" s="81"/>
    </row>
    <row r="902" spans="8:8" ht="14.25" customHeight="1" x14ac:dyDescent="0.45">
      <c r="H902" s="81"/>
    </row>
    <row r="903" spans="8:8" ht="14.25" customHeight="1" x14ac:dyDescent="0.45">
      <c r="H903" s="81"/>
    </row>
    <row r="904" spans="8:8" ht="14.25" customHeight="1" x14ac:dyDescent="0.45">
      <c r="H904" s="81"/>
    </row>
    <row r="905" spans="8:8" ht="14.25" customHeight="1" x14ac:dyDescent="0.45">
      <c r="H905" s="81"/>
    </row>
    <row r="906" spans="8:8" ht="14.25" customHeight="1" x14ac:dyDescent="0.45">
      <c r="H906" s="81"/>
    </row>
    <row r="907" spans="8:8" ht="14.25" customHeight="1" x14ac:dyDescent="0.45">
      <c r="H907" s="81"/>
    </row>
    <row r="908" spans="8:8" ht="14.25" customHeight="1" x14ac:dyDescent="0.45">
      <c r="H908" s="81"/>
    </row>
    <row r="909" spans="8:8" ht="14.25" customHeight="1" x14ac:dyDescent="0.45">
      <c r="H909" s="81"/>
    </row>
    <row r="910" spans="8:8" ht="14.25" customHeight="1" x14ac:dyDescent="0.45">
      <c r="H910" s="81"/>
    </row>
    <row r="911" spans="8:8" ht="14.25" customHeight="1" x14ac:dyDescent="0.45">
      <c r="H911" s="81"/>
    </row>
    <row r="912" spans="8:8" ht="14.25" customHeight="1" x14ac:dyDescent="0.45">
      <c r="H912" s="81"/>
    </row>
    <row r="913" spans="8:8" ht="14.25" customHeight="1" x14ac:dyDescent="0.45">
      <c r="H913" s="81"/>
    </row>
    <row r="914" spans="8:8" ht="14.25" customHeight="1" x14ac:dyDescent="0.45">
      <c r="H914" s="81"/>
    </row>
    <row r="915" spans="8:8" ht="14.25" customHeight="1" x14ac:dyDescent="0.45">
      <c r="H915" s="81"/>
    </row>
    <row r="916" spans="8:8" ht="14.25" customHeight="1" x14ac:dyDescent="0.45">
      <c r="H916" s="81"/>
    </row>
    <row r="917" spans="8:8" ht="14.25" customHeight="1" x14ac:dyDescent="0.45">
      <c r="H917" s="81"/>
    </row>
    <row r="918" spans="8:8" ht="14.25" customHeight="1" x14ac:dyDescent="0.45">
      <c r="H918" s="81"/>
    </row>
    <row r="919" spans="8:8" ht="14.25" customHeight="1" x14ac:dyDescent="0.45">
      <c r="H919" s="81"/>
    </row>
    <row r="920" spans="8:8" ht="14.25" customHeight="1" x14ac:dyDescent="0.45">
      <c r="H920" s="81"/>
    </row>
    <row r="921" spans="8:8" ht="14.25" customHeight="1" x14ac:dyDescent="0.45">
      <c r="H921" s="81"/>
    </row>
    <row r="922" spans="8:8" ht="14.25" customHeight="1" x14ac:dyDescent="0.45">
      <c r="H922" s="81"/>
    </row>
    <row r="923" spans="8:8" ht="14.25" customHeight="1" x14ac:dyDescent="0.45">
      <c r="H923" s="81"/>
    </row>
    <row r="924" spans="8:8" ht="14.25" customHeight="1" x14ac:dyDescent="0.45">
      <c r="H924" s="81"/>
    </row>
    <row r="925" spans="8:8" ht="14.25" customHeight="1" x14ac:dyDescent="0.45">
      <c r="H925" s="81"/>
    </row>
    <row r="926" spans="8:8" ht="14.25" customHeight="1" x14ac:dyDescent="0.45">
      <c r="H926" s="81"/>
    </row>
    <row r="927" spans="8:8" ht="14.25" customHeight="1" x14ac:dyDescent="0.45">
      <c r="H927" s="81"/>
    </row>
    <row r="928" spans="8:8" ht="14.25" customHeight="1" x14ac:dyDescent="0.45">
      <c r="H928" s="81"/>
    </row>
    <row r="929" spans="8:8" ht="14.25" customHeight="1" x14ac:dyDescent="0.45">
      <c r="H929" s="81"/>
    </row>
    <row r="930" spans="8:8" ht="14.25" customHeight="1" x14ac:dyDescent="0.45">
      <c r="H930" s="81"/>
    </row>
    <row r="931" spans="8:8" ht="14.25" customHeight="1" x14ac:dyDescent="0.45">
      <c r="H931" s="81"/>
    </row>
    <row r="932" spans="8:8" ht="14.25" customHeight="1" x14ac:dyDescent="0.45">
      <c r="H932" s="81"/>
    </row>
    <row r="933" spans="8:8" ht="14.25" customHeight="1" x14ac:dyDescent="0.45">
      <c r="H933" s="81"/>
    </row>
    <row r="934" spans="8:8" ht="14.25" customHeight="1" x14ac:dyDescent="0.45">
      <c r="H934" s="81"/>
    </row>
    <row r="935" spans="8:8" ht="14.25" customHeight="1" x14ac:dyDescent="0.45">
      <c r="H935" s="81"/>
    </row>
    <row r="936" spans="8:8" ht="14.25" customHeight="1" x14ac:dyDescent="0.45">
      <c r="H936" s="81"/>
    </row>
    <row r="937" spans="8:8" ht="14.25" customHeight="1" x14ac:dyDescent="0.45">
      <c r="H937" s="81"/>
    </row>
    <row r="938" spans="8:8" ht="14.25" customHeight="1" x14ac:dyDescent="0.45">
      <c r="H938" s="81"/>
    </row>
    <row r="939" spans="8:8" ht="14.25" customHeight="1" x14ac:dyDescent="0.45">
      <c r="H939" s="81"/>
    </row>
    <row r="940" spans="8:8" ht="14.25" customHeight="1" x14ac:dyDescent="0.45">
      <c r="H940" s="81"/>
    </row>
    <row r="941" spans="8:8" ht="14.25" customHeight="1" x14ac:dyDescent="0.45">
      <c r="H941" s="81"/>
    </row>
    <row r="942" spans="8:8" ht="14.25" customHeight="1" x14ac:dyDescent="0.45">
      <c r="H942" s="81"/>
    </row>
    <row r="943" spans="8:8" ht="14.25" customHeight="1" x14ac:dyDescent="0.45">
      <c r="H943" s="81"/>
    </row>
    <row r="944" spans="8:8" ht="14.25" customHeight="1" x14ac:dyDescent="0.45">
      <c r="H944" s="81"/>
    </row>
    <row r="945" spans="8:8" ht="14.25" customHeight="1" x14ac:dyDescent="0.45">
      <c r="H945" s="81"/>
    </row>
    <row r="946" spans="8:8" ht="14.25" customHeight="1" x14ac:dyDescent="0.45">
      <c r="H946" s="81"/>
    </row>
    <row r="947" spans="8:8" ht="14.25" customHeight="1" x14ac:dyDescent="0.45">
      <c r="H947" s="81"/>
    </row>
    <row r="948" spans="8:8" ht="14.25" customHeight="1" x14ac:dyDescent="0.45">
      <c r="H948" s="81"/>
    </row>
    <row r="949" spans="8:8" ht="14.25" customHeight="1" x14ac:dyDescent="0.45">
      <c r="H949" s="81"/>
    </row>
    <row r="950" spans="8:8" ht="14.25" customHeight="1" x14ac:dyDescent="0.45">
      <c r="H950" s="81"/>
    </row>
    <row r="951" spans="8:8" ht="14.25" customHeight="1" x14ac:dyDescent="0.45">
      <c r="H951" s="81"/>
    </row>
    <row r="952" spans="8:8" ht="14.25" customHeight="1" x14ac:dyDescent="0.45">
      <c r="H952" s="81"/>
    </row>
    <row r="953" spans="8:8" ht="14.25" customHeight="1" x14ac:dyDescent="0.45">
      <c r="H953" s="81"/>
    </row>
    <row r="954" spans="8:8" ht="14.25" customHeight="1" x14ac:dyDescent="0.45">
      <c r="H954" s="81"/>
    </row>
    <row r="955" spans="8:8" ht="14.25" customHeight="1" x14ac:dyDescent="0.45">
      <c r="H955" s="81"/>
    </row>
    <row r="956" spans="8:8" ht="14.25" customHeight="1" x14ac:dyDescent="0.45">
      <c r="H956" s="81"/>
    </row>
    <row r="957" spans="8:8" ht="14.25" customHeight="1" x14ac:dyDescent="0.45">
      <c r="H957" s="81"/>
    </row>
    <row r="958" spans="8:8" ht="14.25" customHeight="1" x14ac:dyDescent="0.45">
      <c r="H958" s="81"/>
    </row>
    <row r="959" spans="8:8" ht="14.25" customHeight="1" x14ac:dyDescent="0.45">
      <c r="H959" s="81"/>
    </row>
    <row r="960" spans="8:8" ht="14.25" customHeight="1" x14ac:dyDescent="0.45">
      <c r="H960" s="81"/>
    </row>
    <row r="961" spans="8:8" ht="14.25" customHeight="1" x14ac:dyDescent="0.45">
      <c r="H961" s="81"/>
    </row>
    <row r="962" spans="8:8" ht="14.25" customHeight="1" x14ac:dyDescent="0.45">
      <c r="H962" s="81"/>
    </row>
    <row r="963" spans="8:8" ht="14.25" customHeight="1" x14ac:dyDescent="0.45">
      <c r="H963" s="81"/>
    </row>
    <row r="964" spans="8:8" ht="14.25" customHeight="1" x14ac:dyDescent="0.45">
      <c r="H964" s="81"/>
    </row>
    <row r="965" spans="8:8" ht="14.25" customHeight="1" x14ac:dyDescent="0.45">
      <c r="H965" s="81"/>
    </row>
    <row r="966" spans="8:8" ht="14.25" customHeight="1" x14ac:dyDescent="0.45">
      <c r="H966" s="81"/>
    </row>
    <row r="967" spans="8:8" ht="14.25" customHeight="1" x14ac:dyDescent="0.45">
      <c r="H967" s="81"/>
    </row>
    <row r="968" spans="8:8" ht="14.25" customHeight="1" x14ac:dyDescent="0.45">
      <c r="H968" s="81"/>
    </row>
    <row r="969" spans="8:8" ht="14.25" customHeight="1" x14ac:dyDescent="0.45">
      <c r="H969" s="81"/>
    </row>
    <row r="970" spans="8:8" ht="14.25" customHeight="1" x14ac:dyDescent="0.45">
      <c r="H970" s="81"/>
    </row>
    <row r="971" spans="8:8" ht="14.25" customHeight="1" x14ac:dyDescent="0.45">
      <c r="H971" s="81"/>
    </row>
    <row r="972" spans="8:8" ht="14.25" customHeight="1" x14ac:dyDescent="0.45">
      <c r="H972" s="81"/>
    </row>
    <row r="973" spans="8:8" ht="14.25" customHeight="1" x14ac:dyDescent="0.45">
      <c r="H973" s="81"/>
    </row>
    <row r="974" spans="8:8" ht="14.25" customHeight="1" x14ac:dyDescent="0.45">
      <c r="H974" s="81"/>
    </row>
    <row r="975" spans="8:8" ht="14.25" customHeight="1" x14ac:dyDescent="0.45">
      <c r="H975" s="81"/>
    </row>
    <row r="976" spans="8:8" ht="14.25" customHeight="1" x14ac:dyDescent="0.45">
      <c r="H976" s="81"/>
    </row>
    <row r="977" spans="8:8" ht="14.25" customHeight="1" x14ac:dyDescent="0.45">
      <c r="H977" s="81"/>
    </row>
    <row r="978" spans="8:8" ht="14.25" customHeight="1" x14ac:dyDescent="0.45">
      <c r="H978" s="81"/>
    </row>
    <row r="979" spans="8:8" ht="14.25" customHeight="1" x14ac:dyDescent="0.45">
      <c r="H979" s="81"/>
    </row>
    <row r="980" spans="8:8" ht="14.25" customHeight="1" x14ac:dyDescent="0.45">
      <c r="H980" s="81"/>
    </row>
    <row r="981" spans="8:8" ht="14.25" customHeight="1" x14ac:dyDescent="0.45">
      <c r="H981" s="81"/>
    </row>
    <row r="982" spans="8:8" ht="14.25" customHeight="1" x14ac:dyDescent="0.45">
      <c r="H982" s="81"/>
    </row>
    <row r="983" spans="8:8" ht="14.25" customHeight="1" x14ac:dyDescent="0.45">
      <c r="H983" s="81"/>
    </row>
    <row r="984" spans="8:8" ht="14.25" customHeight="1" x14ac:dyDescent="0.45">
      <c r="H984" s="81"/>
    </row>
    <row r="985" spans="8:8" ht="14.25" customHeight="1" x14ac:dyDescent="0.45">
      <c r="H985" s="81"/>
    </row>
    <row r="986" spans="8:8" ht="14.25" customHeight="1" x14ac:dyDescent="0.45">
      <c r="H986" s="81"/>
    </row>
    <row r="987" spans="8:8" ht="14.25" customHeight="1" x14ac:dyDescent="0.45">
      <c r="H987" s="81"/>
    </row>
    <row r="988" spans="8:8" ht="14.25" customHeight="1" x14ac:dyDescent="0.45">
      <c r="H988" s="81"/>
    </row>
    <row r="989" spans="8:8" ht="14.25" customHeight="1" x14ac:dyDescent="0.45">
      <c r="H989" s="81"/>
    </row>
    <row r="990" spans="8:8" ht="14.25" customHeight="1" x14ac:dyDescent="0.45">
      <c r="H990" s="81"/>
    </row>
    <row r="991" spans="8:8" ht="14.25" customHeight="1" x14ac:dyDescent="0.45">
      <c r="H991" s="81"/>
    </row>
    <row r="992" spans="8:8" ht="14.25" customHeight="1" x14ac:dyDescent="0.45">
      <c r="H992" s="81"/>
    </row>
    <row r="993" spans="8:8" ht="14.25" customHeight="1" x14ac:dyDescent="0.45">
      <c r="H993" s="81"/>
    </row>
    <row r="994" spans="8:8" ht="14.25" customHeight="1" x14ac:dyDescent="0.45">
      <c r="H994" s="81"/>
    </row>
    <row r="995" spans="8:8" ht="14.25" customHeight="1" x14ac:dyDescent="0.45">
      <c r="H995" s="81"/>
    </row>
    <row r="996" spans="8:8" ht="14.25" customHeight="1" x14ac:dyDescent="0.45">
      <c r="H996" s="81"/>
    </row>
    <row r="997" spans="8:8" ht="14.25" customHeight="1" x14ac:dyDescent="0.45">
      <c r="H997" s="81"/>
    </row>
    <row r="998" spans="8:8" ht="14.25" customHeight="1" x14ac:dyDescent="0.45">
      <c r="H998" s="81"/>
    </row>
    <row r="999" spans="8:8" ht="14.25" customHeight="1" x14ac:dyDescent="0.45">
      <c r="H999" s="81"/>
    </row>
    <row r="1000" spans="8:8" ht="14.25" customHeight="1" x14ac:dyDescent="0.45">
      <c r="H1000" s="81"/>
    </row>
    <row r="1001" spans="8:8" ht="14.25" customHeight="1" x14ac:dyDescent="0.45">
      <c r="H1001" s="81"/>
    </row>
    <row r="1002" spans="8:8" ht="14.25" customHeight="1" x14ac:dyDescent="0.45">
      <c r="H1002" s="81"/>
    </row>
    <row r="1003" spans="8:8" ht="14.25" customHeight="1" x14ac:dyDescent="0.45">
      <c r="H1003" s="81"/>
    </row>
    <row r="1004" spans="8:8" ht="14.25" customHeight="1" x14ac:dyDescent="0.45">
      <c r="H1004" s="81"/>
    </row>
    <row r="1005" spans="8:8" ht="14.25" customHeight="1" x14ac:dyDescent="0.45">
      <c r="H1005" s="81"/>
    </row>
  </sheetData>
  <mergeCells count="18">
    <mergeCell ref="E33:E34"/>
    <mergeCell ref="I33:I34"/>
    <mergeCell ref="D37:D38"/>
    <mergeCell ref="A1:Y1"/>
    <mergeCell ref="B3:J3"/>
    <mergeCell ref="B4:J4"/>
    <mergeCell ref="D7:D8"/>
    <mergeCell ref="D11:D12"/>
    <mergeCell ref="D15:D16"/>
    <mergeCell ref="D19:D20"/>
    <mergeCell ref="J33:J34"/>
    <mergeCell ref="D31:D32"/>
    <mergeCell ref="E31:E32"/>
    <mergeCell ref="I31:I32"/>
    <mergeCell ref="J31:J32"/>
    <mergeCell ref="D23:D24"/>
    <mergeCell ref="D27:D28"/>
    <mergeCell ref="D33:D34"/>
  </mergeCells>
  <hyperlinks>
    <hyperlink ref="A1" r:id="rId1" display="For Additional Resources, you are welcome to visit our:_x000a_                                                      website: WWW.farhatlectures.com; Youtube Channel: Farhat's Accounting Lectures; Linkendin: Mansour Farhat; Instagram:Farhatlectures" xr:uid="{00000000-0004-0000-0400-000000000000}"/>
  </hyperlinks>
  <pageMargins left="0.7" right="0.7" top="0.75" bottom="0.75" header="0" footer="0"/>
  <pageSetup orientation="landscape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1000"/>
  <sheetViews>
    <sheetView showGridLines="0" zoomScale="120" zoomScaleNormal="120" workbookViewId="0">
      <pane ySplit="4" topLeftCell="A5" activePane="bottomLeft" state="frozen"/>
      <selection pane="bottomLeft" activeCell="C7" sqref="C7:C8"/>
    </sheetView>
  </sheetViews>
  <sheetFormatPr defaultColWidth="12.625" defaultRowHeight="15" customHeight="1" x14ac:dyDescent="0.35"/>
  <cols>
    <col min="1" max="1" width="4.3125" customWidth="1"/>
    <col min="2" max="2" width="1.9375" customWidth="1"/>
    <col min="3" max="3" width="15.75" customWidth="1"/>
    <col min="4" max="4" width="72.25" customWidth="1"/>
    <col min="5" max="5" width="9.875" customWidth="1"/>
    <col min="6" max="6" width="10.375" customWidth="1"/>
    <col min="7" max="7" width="2" customWidth="1"/>
    <col min="8" max="24" width="7.625" customWidth="1"/>
  </cols>
  <sheetData>
    <row r="1" spans="1:23" ht="40.5" customHeight="1" x14ac:dyDescent="0.4">
      <c r="A1" s="156" t="s">
        <v>148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</row>
    <row r="2" spans="1:23" ht="14.25" customHeight="1" x14ac:dyDescent="0.55000000000000004">
      <c r="C2" s="57"/>
      <c r="D2" s="57"/>
      <c r="E2" s="57"/>
      <c r="F2" s="57"/>
      <c r="G2" s="57"/>
      <c r="H2" s="57"/>
      <c r="I2" s="57"/>
    </row>
    <row r="3" spans="1:23" ht="14.25" customHeight="1" x14ac:dyDescent="0.35">
      <c r="B3" s="126" t="s">
        <v>4</v>
      </c>
      <c r="C3" s="127"/>
      <c r="D3" s="127"/>
      <c r="E3" s="127"/>
      <c r="F3" s="127"/>
      <c r="G3" s="127"/>
      <c r="H3" s="127"/>
      <c r="I3" s="127"/>
      <c r="J3" s="128"/>
    </row>
    <row r="4" spans="1:23" ht="24.4" customHeight="1" x14ac:dyDescent="0.65">
      <c r="B4" s="129" t="s">
        <v>77</v>
      </c>
      <c r="C4" s="125"/>
      <c r="D4" s="125"/>
      <c r="E4" s="125"/>
      <c r="F4" s="125"/>
      <c r="G4" s="125"/>
      <c r="H4" s="125"/>
      <c r="I4" s="125"/>
      <c r="J4" s="125"/>
      <c r="K4" s="4"/>
      <c r="L4" s="4"/>
    </row>
    <row r="5" spans="1:23" ht="14.25" customHeight="1" x14ac:dyDescent="0.45">
      <c r="E5" s="58"/>
      <c r="F5" s="58"/>
      <c r="G5" s="58"/>
      <c r="H5" s="58"/>
      <c r="I5" s="58"/>
    </row>
    <row r="6" spans="1:23" ht="14.25" customHeight="1" x14ac:dyDescent="0.55000000000000004">
      <c r="C6" s="50"/>
      <c r="D6" s="50"/>
      <c r="E6" s="59" t="s">
        <v>14</v>
      </c>
      <c r="F6" s="59" t="s">
        <v>15</v>
      </c>
      <c r="G6" s="59"/>
      <c r="H6" s="59" t="s">
        <v>14</v>
      </c>
      <c r="I6" s="59" t="s">
        <v>15</v>
      </c>
    </row>
    <row r="7" spans="1:23" ht="14.25" customHeight="1" x14ac:dyDescent="0.55000000000000004">
      <c r="C7" s="153" t="s">
        <v>78</v>
      </c>
      <c r="D7" s="61" t="s">
        <v>79</v>
      </c>
      <c r="E7" s="62">
        <f>'Financial Statements'!C18</f>
        <v>876875</v>
      </c>
      <c r="F7" s="62">
        <f>'Financial Statements'!D18</f>
        <v>839750</v>
      </c>
      <c r="G7" s="63"/>
      <c r="H7" s="63">
        <f t="shared" ref="H7:I7" si="0">E7/E8</f>
        <v>1.0438988095238095</v>
      </c>
      <c r="I7" s="63">
        <f t="shared" si="0"/>
        <v>0.96968822170900693</v>
      </c>
    </row>
    <row r="8" spans="1:23" ht="14.25" customHeight="1" x14ac:dyDescent="0.55000000000000004">
      <c r="C8" s="125"/>
      <c r="D8" s="64" t="s">
        <v>80</v>
      </c>
      <c r="E8" s="62">
        <f>'Financial Statements'!C33</f>
        <v>840000</v>
      </c>
      <c r="F8" s="62">
        <f>'Financial Statements'!D33</f>
        <v>866000</v>
      </c>
      <c r="G8" s="65"/>
      <c r="H8" s="65"/>
      <c r="I8" s="65"/>
    </row>
    <row r="9" spans="1:23" ht="14.25" customHeight="1" x14ac:dyDescent="0.55000000000000004">
      <c r="C9" s="57"/>
      <c r="D9" s="64"/>
      <c r="E9" s="62"/>
      <c r="F9" s="62"/>
      <c r="G9" s="65"/>
      <c r="H9" s="65"/>
      <c r="I9" s="65"/>
    </row>
    <row r="10" spans="1:23" ht="14.25" customHeight="1" x14ac:dyDescent="0.55000000000000004">
      <c r="C10" s="57"/>
      <c r="D10" s="64"/>
      <c r="E10" s="62"/>
      <c r="F10" s="62"/>
      <c r="G10" s="65"/>
      <c r="H10" s="65"/>
      <c r="I10" s="65"/>
    </row>
    <row r="11" spans="1:23" ht="14.25" customHeight="1" x14ac:dyDescent="0.55000000000000004">
      <c r="C11" s="145" t="s">
        <v>81</v>
      </c>
      <c r="D11" s="61" t="s">
        <v>82</v>
      </c>
      <c r="E11" s="62">
        <f>'Financial Statements'!C12+'Financial Statements'!C13+'Financial Statements'!C14+'Financial Statements'!C15</f>
        <v>588000</v>
      </c>
      <c r="F11" s="62">
        <f>'Financial Statements'!D12+'Financial Statements'!D13+'Financial Statements'!D14+'Financial Statements'!D15</f>
        <v>515750</v>
      </c>
      <c r="G11" s="63"/>
      <c r="H11" s="63">
        <f t="shared" ref="H11:I11" si="1">E11/E12</f>
        <v>0.7</v>
      </c>
      <c r="I11" s="63">
        <f t="shared" si="1"/>
        <v>0.59555427251732107</v>
      </c>
    </row>
    <row r="12" spans="1:23" ht="14.25" customHeight="1" x14ac:dyDescent="0.55000000000000004">
      <c r="C12" s="125"/>
      <c r="D12" s="64" t="s">
        <v>80</v>
      </c>
      <c r="E12" s="62">
        <f>E8</f>
        <v>840000</v>
      </c>
      <c r="F12" s="62">
        <f>F8</f>
        <v>866000</v>
      </c>
      <c r="G12" s="63"/>
      <c r="H12" s="63"/>
      <c r="I12" s="63"/>
    </row>
    <row r="13" spans="1:23" ht="14.25" customHeight="1" x14ac:dyDescent="0.55000000000000004">
      <c r="C13" s="125"/>
      <c r="D13" s="64"/>
      <c r="E13" s="62"/>
      <c r="F13" s="62"/>
      <c r="G13" s="63"/>
      <c r="H13" s="63"/>
      <c r="I13" s="63"/>
    </row>
    <row r="14" spans="1:23" ht="14.25" customHeight="1" x14ac:dyDescent="0.55000000000000004">
      <c r="C14" s="125"/>
      <c r="D14" s="61" t="s">
        <v>83</v>
      </c>
      <c r="E14" s="62">
        <f>'Financial Statements'!C18-'Financial Statements'!C16-'Financial Statements'!C17</f>
        <v>588000</v>
      </c>
      <c r="F14" s="62">
        <f>'Financial Statements'!D18-'Financial Statements'!D16-'Financial Statements'!D17</f>
        <v>515750</v>
      </c>
      <c r="G14" s="63"/>
      <c r="H14" s="63">
        <f t="shared" ref="H14:I14" si="2">E14/E15</f>
        <v>0.7</v>
      </c>
      <c r="I14" s="63">
        <f t="shared" si="2"/>
        <v>0.59555427251732107</v>
      </c>
    </row>
    <row r="15" spans="1:23" ht="14.25" customHeight="1" x14ac:dyDescent="0.55000000000000004">
      <c r="C15" s="125"/>
      <c r="D15" s="64" t="s">
        <v>80</v>
      </c>
      <c r="E15" s="62">
        <f t="shared" ref="E15:F15" si="3">E12</f>
        <v>840000</v>
      </c>
      <c r="F15" s="62">
        <f t="shared" si="3"/>
        <v>866000</v>
      </c>
      <c r="G15" s="63"/>
      <c r="H15" s="63"/>
      <c r="I15" s="63"/>
    </row>
    <row r="16" spans="1:23" ht="14.25" customHeight="1" x14ac:dyDescent="0.55000000000000004">
      <c r="C16" s="57"/>
      <c r="D16" s="64"/>
      <c r="E16" s="62"/>
      <c r="F16" s="62"/>
      <c r="G16" s="63"/>
      <c r="H16" s="63"/>
      <c r="I16" s="63"/>
    </row>
    <row r="17" spans="1:9" ht="14.25" customHeight="1" x14ac:dyDescent="0.55000000000000004">
      <c r="C17" s="57"/>
      <c r="D17" s="64"/>
      <c r="E17" s="62"/>
      <c r="F17" s="62"/>
      <c r="G17" s="63"/>
      <c r="H17" s="63"/>
      <c r="I17" s="63"/>
    </row>
    <row r="18" spans="1:9" ht="14.25" customHeight="1" x14ac:dyDescent="0.55000000000000004">
      <c r="C18" s="57"/>
      <c r="D18" s="64"/>
      <c r="E18" s="62"/>
      <c r="F18" s="62"/>
      <c r="G18" s="63"/>
      <c r="H18" s="63"/>
      <c r="I18" s="63"/>
    </row>
    <row r="19" spans="1:9" ht="14.25" customHeight="1" x14ac:dyDescent="0.55000000000000004">
      <c r="C19" s="153" t="s">
        <v>84</v>
      </c>
      <c r="D19" s="66" t="s">
        <v>85</v>
      </c>
      <c r="E19" s="62">
        <f>'Financial Statements'!C12+'Financial Statements'!C13</f>
        <v>120000</v>
      </c>
      <c r="F19" s="62">
        <f>'Financial Statements'!D12+'Financial Statements'!D13</f>
        <v>131750</v>
      </c>
      <c r="G19" s="63"/>
      <c r="H19" s="63">
        <f t="shared" ref="H19:I19" si="4">E19/E20</f>
        <v>0.14285714285714285</v>
      </c>
      <c r="I19" s="63">
        <f t="shared" si="4"/>
        <v>0.15213625866050809</v>
      </c>
    </row>
    <row r="20" spans="1:9" ht="14.25" customHeight="1" x14ac:dyDescent="0.55000000000000004">
      <c r="C20" s="125"/>
      <c r="D20" s="64" t="s">
        <v>80</v>
      </c>
      <c r="E20" s="62">
        <f t="shared" ref="E20:F20" si="5">E15</f>
        <v>840000</v>
      </c>
      <c r="F20" s="62">
        <f t="shared" si="5"/>
        <v>866000</v>
      </c>
      <c r="G20" s="67"/>
      <c r="H20" s="67"/>
      <c r="I20" s="67"/>
    </row>
    <row r="21" spans="1:9" ht="14.25" customHeight="1" x14ac:dyDescent="0.5">
      <c r="E21" s="68"/>
      <c r="F21" s="68"/>
      <c r="G21" s="68"/>
      <c r="H21" s="68"/>
      <c r="I21" s="68"/>
    </row>
    <row r="22" spans="1:9" ht="14.25" customHeight="1" x14ac:dyDescent="0.35">
      <c r="C22" s="154" t="s">
        <v>146</v>
      </c>
    </row>
    <row r="23" spans="1:9" ht="42" customHeight="1" x14ac:dyDescent="0.35">
      <c r="C23" s="155"/>
      <c r="D23" s="113" t="s">
        <v>147</v>
      </c>
    </row>
    <row r="24" spans="1:9" ht="14.25" customHeight="1" x14ac:dyDescent="0.35">
      <c r="A24" s="114"/>
    </row>
    <row r="25" spans="1:9" ht="14.25" customHeight="1" x14ac:dyDescent="0.35"/>
    <row r="26" spans="1:9" ht="14.25" customHeight="1" x14ac:dyDescent="0.35"/>
    <row r="27" spans="1:9" ht="14.25" customHeight="1" x14ac:dyDescent="0.35"/>
    <row r="28" spans="1:9" ht="14.25" customHeight="1" x14ac:dyDescent="0.35"/>
    <row r="29" spans="1:9" ht="14.25" customHeight="1" x14ac:dyDescent="0.35"/>
    <row r="30" spans="1:9" ht="14.25" customHeight="1" x14ac:dyDescent="0.35"/>
    <row r="31" spans="1:9" ht="14.25" customHeight="1" x14ac:dyDescent="0.35"/>
    <row r="32" spans="1:9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7">
    <mergeCell ref="C19:C20"/>
    <mergeCell ref="C22:C23"/>
    <mergeCell ref="A1:W1"/>
    <mergeCell ref="B3:J3"/>
    <mergeCell ref="B4:J4"/>
    <mergeCell ref="C7:C8"/>
    <mergeCell ref="C11:C15"/>
  </mergeCells>
  <pageMargins left="0.7" right="0.7" top="0.75" bottom="0.75" header="0" footer="0"/>
  <pageSetup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W47"/>
  <sheetViews>
    <sheetView topLeftCell="E1" workbookViewId="0">
      <pane ySplit="1" topLeftCell="A8" activePane="bottomLeft" state="frozen"/>
      <selection pane="bottomLeft" activeCell="I14" sqref="I14"/>
    </sheetView>
  </sheetViews>
  <sheetFormatPr defaultColWidth="12.625" defaultRowHeight="15" customHeight="1" x14ac:dyDescent="0.35"/>
  <cols>
    <col min="3" max="3" width="25.125" customWidth="1"/>
    <col min="4" max="8" width="14.625" customWidth="1"/>
  </cols>
  <sheetData>
    <row r="1" spans="1:23" ht="40.5" customHeight="1" x14ac:dyDescent="0.35">
      <c r="A1" s="124" t="s">
        <v>68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</row>
    <row r="4" spans="1:23" ht="23.25" x14ac:dyDescent="0.35">
      <c r="B4" s="126" t="s">
        <v>3</v>
      </c>
      <c r="C4" s="127"/>
      <c r="D4" s="127"/>
      <c r="E4" s="127"/>
      <c r="F4" s="127"/>
      <c r="G4" s="127"/>
      <c r="H4" s="127"/>
      <c r="I4" s="127"/>
      <c r="J4" s="128"/>
    </row>
    <row r="5" spans="1:23" ht="21" x14ac:dyDescent="0.65">
      <c r="B5" s="129" t="s">
        <v>69</v>
      </c>
      <c r="C5" s="125"/>
      <c r="D5" s="125"/>
      <c r="E5" s="125"/>
      <c r="F5" s="125"/>
      <c r="G5" s="125"/>
      <c r="H5" s="125"/>
      <c r="I5" s="125"/>
      <c r="J5" s="125"/>
    </row>
    <row r="7" spans="1:23" ht="15.75" x14ac:dyDescent="0.5">
      <c r="B7" s="36"/>
    </row>
    <row r="8" spans="1:23" ht="15.75" x14ac:dyDescent="0.5">
      <c r="B8" s="36"/>
    </row>
    <row r="9" spans="1:23" ht="23.25" x14ac:dyDescent="0.7">
      <c r="B9" s="49" t="s">
        <v>70</v>
      </c>
    </row>
    <row r="10" spans="1:23" ht="18" x14ac:dyDescent="0.55000000000000004">
      <c r="C10" s="50"/>
      <c r="D10" s="51" t="s">
        <v>71</v>
      </c>
      <c r="E10" s="51" t="s">
        <v>72</v>
      </c>
      <c r="F10" s="51" t="s">
        <v>73</v>
      </c>
      <c r="G10" s="51" t="s">
        <v>14</v>
      </c>
      <c r="H10" s="51" t="s">
        <v>15</v>
      </c>
    </row>
    <row r="11" spans="1:23" ht="18" x14ac:dyDescent="0.55000000000000004">
      <c r="C11" s="52" t="s">
        <v>21</v>
      </c>
      <c r="D11" s="53">
        <v>1505000</v>
      </c>
      <c r="E11" s="53">
        <v>1685000</v>
      </c>
      <c r="F11" s="53">
        <v>1878000</v>
      </c>
      <c r="G11" s="53">
        <v>2040000</v>
      </c>
      <c r="H11" s="53">
        <v>2250000</v>
      </c>
    </row>
    <row r="12" spans="1:23" ht="18" x14ac:dyDescent="0.55000000000000004">
      <c r="C12" s="52" t="s">
        <v>74</v>
      </c>
      <c r="D12" s="53">
        <v>-844000</v>
      </c>
      <c r="E12" s="53">
        <f>-928000</f>
        <v>-928000</v>
      </c>
      <c r="F12" s="53">
        <v>-1048000</v>
      </c>
      <c r="G12" s="53">
        <v>-1128000</v>
      </c>
      <c r="H12" s="53">
        <v>-1250000</v>
      </c>
    </row>
    <row r="13" spans="1:23" ht="18" x14ac:dyDescent="0.55000000000000004">
      <c r="C13" s="52" t="s">
        <v>75</v>
      </c>
      <c r="D13" s="53">
        <f t="shared" ref="D13:H13" si="0">D11+D12</f>
        <v>661000</v>
      </c>
      <c r="E13" s="53">
        <f t="shared" si="0"/>
        <v>757000</v>
      </c>
      <c r="F13" s="53">
        <f t="shared" si="0"/>
        <v>830000</v>
      </c>
      <c r="G13" s="53">
        <f t="shared" si="0"/>
        <v>912000</v>
      </c>
      <c r="H13" s="53">
        <f t="shared" si="0"/>
        <v>1000000</v>
      </c>
    </row>
    <row r="14" spans="1:23" ht="18" x14ac:dyDescent="0.55000000000000004">
      <c r="C14" s="52" t="s">
        <v>76</v>
      </c>
      <c r="D14" s="54">
        <f t="shared" ref="D14:H14" si="1">D13/D11</f>
        <v>0.43920265780730899</v>
      </c>
      <c r="E14" s="54">
        <f t="shared" si="1"/>
        <v>0.44925816023738874</v>
      </c>
      <c r="F14" s="54">
        <f t="shared" si="1"/>
        <v>0.44195953141640043</v>
      </c>
      <c r="G14" s="54">
        <f t="shared" si="1"/>
        <v>0.44705882352941179</v>
      </c>
      <c r="H14" s="54">
        <f t="shared" si="1"/>
        <v>0.44444444444444442</v>
      </c>
    </row>
    <row r="39" spans="2:4" ht="13.5" hidden="1" x14ac:dyDescent="0.35"/>
    <row r="40" spans="2:4" ht="14.25" hidden="1" x14ac:dyDescent="0.45">
      <c r="C40" s="55" t="str">
        <f>C11</f>
        <v>Sales</v>
      </c>
      <c r="D40" s="55" t="str">
        <f>C14</f>
        <v>Gross Profit Margin</v>
      </c>
    </row>
    <row r="41" spans="2:4" ht="16.899999999999999" hidden="1" x14ac:dyDescent="0.5">
      <c r="B41" s="51" t="s">
        <v>71</v>
      </c>
      <c r="C41" s="53">
        <v>1505000</v>
      </c>
      <c r="D41" s="56">
        <v>0.43920265780730899</v>
      </c>
    </row>
    <row r="42" spans="2:4" ht="16.899999999999999" hidden="1" x14ac:dyDescent="0.5">
      <c r="B42" s="51" t="s">
        <v>72</v>
      </c>
      <c r="C42" s="53">
        <v>1685000</v>
      </c>
      <c r="D42" s="56">
        <v>0.44925816023738874</v>
      </c>
    </row>
    <row r="43" spans="2:4" ht="16.899999999999999" hidden="1" x14ac:dyDescent="0.5">
      <c r="B43" s="51" t="s">
        <v>73</v>
      </c>
      <c r="C43" s="53">
        <v>1878000</v>
      </c>
      <c r="D43" s="56">
        <v>0.44195953141640043</v>
      </c>
    </row>
    <row r="44" spans="2:4" ht="16.899999999999999" hidden="1" x14ac:dyDescent="0.5">
      <c r="B44" s="51" t="s">
        <v>14</v>
      </c>
      <c r="C44" s="53">
        <v>2040000</v>
      </c>
      <c r="D44" s="56">
        <v>0.44705882352941179</v>
      </c>
    </row>
    <row r="45" spans="2:4" ht="16.899999999999999" hidden="1" x14ac:dyDescent="0.5">
      <c r="B45" s="51" t="s">
        <v>15</v>
      </c>
      <c r="C45" s="53">
        <v>2250000</v>
      </c>
      <c r="D45" s="56">
        <v>0.44444444444444442</v>
      </c>
    </row>
    <row r="46" spans="2:4" ht="13.5" hidden="1" x14ac:dyDescent="0.35"/>
    <row r="47" spans="2:4" ht="13.5" hidden="1" x14ac:dyDescent="0.35"/>
  </sheetData>
  <mergeCells count="3">
    <mergeCell ref="A1:W1"/>
    <mergeCell ref="B4:J4"/>
    <mergeCell ref="B5:J5"/>
  </mergeCells>
  <hyperlinks>
    <hyperlink ref="A1" r:id="rId1" xr:uid="{00000000-0004-0000-0200-000000000000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000"/>
  <sheetViews>
    <sheetView workbookViewId="0"/>
  </sheetViews>
  <sheetFormatPr defaultColWidth="12.625" defaultRowHeight="15" customHeight="1" x14ac:dyDescent="0.35"/>
  <cols>
    <col min="1" max="1" width="7.625" customWidth="1"/>
    <col min="2" max="2" width="26.75" customWidth="1"/>
    <col min="3" max="3" width="11.125" customWidth="1"/>
    <col min="4" max="4" width="9.75" customWidth="1"/>
    <col min="5" max="5" width="12.25" customWidth="1"/>
    <col min="6" max="6" width="15.875" customWidth="1"/>
    <col min="7" max="7" width="7.625" customWidth="1"/>
    <col min="8" max="8" width="8" customWidth="1"/>
    <col min="9" max="9" width="26.125" customWidth="1"/>
    <col min="10" max="11" width="9.25" customWidth="1"/>
    <col min="12" max="12" width="12.25" customWidth="1"/>
    <col min="13" max="13" width="14.875" customWidth="1"/>
    <col min="14" max="26" width="7.625" customWidth="1"/>
  </cols>
  <sheetData>
    <row r="1" spans="2:13" ht="14.25" customHeight="1" x14ac:dyDescent="0.35"/>
    <row r="2" spans="2:13" ht="14.25" customHeight="1" x14ac:dyDescent="0.65">
      <c r="B2" s="144" t="s">
        <v>10</v>
      </c>
      <c r="C2" s="125"/>
      <c r="D2" s="125"/>
      <c r="E2" s="125"/>
      <c r="F2" s="125"/>
    </row>
    <row r="3" spans="2:13" ht="14.25" customHeight="1" x14ac:dyDescent="0.65">
      <c r="B3" s="5"/>
      <c r="C3" s="5"/>
      <c r="D3" s="5"/>
      <c r="E3" s="5"/>
      <c r="F3" s="5"/>
    </row>
    <row r="4" spans="2:13" ht="14.25" customHeight="1" x14ac:dyDescent="0.65">
      <c r="B4" s="144"/>
      <c r="C4" s="125"/>
      <c r="D4" s="125"/>
      <c r="E4" s="125"/>
      <c r="F4" s="125"/>
    </row>
    <row r="5" spans="2:13" ht="40.5" customHeight="1" x14ac:dyDescent="0.35">
      <c r="B5" s="138" t="s">
        <v>141</v>
      </c>
      <c r="C5" s="139"/>
      <c r="D5" s="139"/>
      <c r="E5" s="139"/>
      <c r="F5" s="140"/>
      <c r="I5" s="138" t="s">
        <v>142</v>
      </c>
      <c r="J5" s="139"/>
      <c r="K5" s="139"/>
      <c r="L5" s="139"/>
      <c r="M5" s="140"/>
    </row>
    <row r="6" spans="2:13" ht="14.25" customHeight="1" x14ac:dyDescent="0.35">
      <c r="B6" s="141"/>
      <c r="C6" s="142"/>
      <c r="D6" s="142"/>
      <c r="E6" s="142"/>
      <c r="F6" s="143"/>
      <c r="I6" s="141"/>
      <c r="J6" s="142"/>
      <c r="K6" s="142"/>
      <c r="L6" s="142"/>
      <c r="M6" s="143"/>
    </row>
    <row r="7" spans="2:13" ht="14.25" customHeight="1" x14ac:dyDescent="0.45">
      <c r="B7" s="158"/>
      <c r="C7" s="159" t="s">
        <v>14</v>
      </c>
      <c r="D7" s="159" t="s">
        <v>15</v>
      </c>
      <c r="E7" s="91" t="s">
        <v>16</v>
      </c>
      <c r="F7" s="91" t="s">
        <v>17</v>
      </c>
      <c r="I7" s="158"/>
      <c r="J7" s="159" t="s">
        <v>14</v>
      </c>
      <c r="K7" s="159" t="s">
        <v>15</v>
      </c>
      <c r="L7" s="91" t="s">
        <v>16</v>
      </c>
      <c r="M7" s="91" t="s">
        <v>17</v>
      </c>
    </row>
    <row r="8" spans="2:13" ht="16.5" customHeight="1" x14ac:dyDescent="0.45">
      <c r="B8" s="133"/>
      <c r="C8" s="133"/>
      <c r="D8" s="133"/>
      <c r="E8" s="92" t="s">
        <v>18</v>
      </c>
      <c r="F8" s="92" t="s">
        <v>19</v>
      </c>
      <c r="I8" s="133"/>
      <c r="J8" s="133"/>
      <c r="K8" s="133"/>
      <c r="L8" s="92" t="s">
        <v>18</v>
      </c>
      <c r="M8" s="92" t="s">
        <v>19</v>
      </c>
    </row>
    <row r="9" spans="2:13" ht="14.25" customHeight="1" x14ac:dyDescent="0.45">
      <c r="B9" s="93" t="s">
        <v>20</v>
      </c>
      <c r="C9" s="94"/>
      <c r="D9" s="94"/>
      <c r="E9" s="94"/>
      <c r="F9" s="94"/>
      <c r="I9" s="94" t="s">
        <v>21</v>
      </c>
      <c r="J9" s="94">
        <f>1700000*1.2</f>
        <v>2040000</v>
      </c>
      <c r="K9" s="94">
        <f>1800000*1.25</f>
        <v>2250000</v>
      </c>
      <c r="L9" s="95">
        <f t="shared" ref="L9:L19" si="0">K9-J9</f>
        <v>210000</v>
      </c>
      <c r="M9" s="96">
        <f t="shared" ref="M9:M19" si="1">K9/J9-1</f>
        <v>0.10294117647058831</v>
      </c>
    </row>
    <row r="10" spans="2:13" ht="14.25" customHeight="1" x14ac:dyDescent="0.45">
      <c r="B10" s="94" t="s">
        <v>22</v>
      </c>
      <c r="C10" s="95">
        <f>35000*1.2</f>
        <v>42000</v>
      </c>
      <c r="D10" s="95">
        <f>50000*1.25</f>
        <v>62500</v>
      </c>
      <c r="E10" s="95">
        <f t="shared" ref="E10:E16" si="2">D10-C10</f>
        <v>20500</v>
      </c>
      <c r="F10" s="96">
        <f t="shared" ref="F10:F16" si="3">D10/C10-1</f>
        <v>0.48809523809523814</v>
      </c>
      <c r="I10" s="94" t="s">
        <v>23</v>
      </c>
      <c r="J10" s="95">
        <f>-940000*1.2</f>
        <v>-1128000</v>
      </c>
      <c r="K10" s="95">
        <f>-1000000*1.25</f>
        <v>-1250000</v>
      </c>
      <c r="L10" s="95">
        <f t="shared" si="0"/>
        <v>-122000</v>
      </c>
      <c r="M10" s="96">
        <f t="shared" si="1"/>
        <v>0.10815602836879434</v>
      </c>
    </row>
    <row r="11" spans="2:13" ht="14.25" customHeight="1" x14ac:dyDescent="0.45">
      <c r="B11" s="94" t="s">
        <v>24</v>
      </c>
      <c r="C11" s="95">
        <f>65000*1.2</f>
        <v>78000</v>
      </c>
      <c r="D11" s="95">
        <f>75000*1.25</f>
        <v>93750</v>
      </c>
      <c r="E11" s="95">
        <f t="shared" si="2"/>
        <v>15750</v>
      </c>
      <c r="F11" s="96">
        <f t="shared" si="3"/>
        <v>0.20192307692307687</v>
      </c>
      <c r="I11" s="93" t="s">
        <v>25</v>
      </c>
      <c r="J11" s="97">
        <f t="shared" ref="J11:K11" si="4">J9+J10</f>
        <v>912000</v>
      </c>
      <c r="K11" s="97">
        <f t="shared" si="4"/>
        <v>1000000</v>
      </c>
      <c r="L11" s="95">
        <f t="shared" si="0"/>
        <v>88000</v>
      </c>
      <c r="M11" s="96">
        <f t="shared" si="1"/>
        <v>9.6491228070175517E-2</v>
      </c>
    </row>
    <row r="12" spans="2:13" ht="14.25" customHeight="1" x14ac:dyDescent="0.45">
      <c r="B12" s="94" t="s">
        <v>26</v>
      </c>
      <c r="C12" s="95">
        <v>510000</v>
      </c>
      <c r="D12" s="95">
        <v>425000</v>
      </c>
      <c r="E12" s="98">
        <f t="shared" si="2"/>
        <v>-85000</v>
      </c>
      <c r="F12" s="99">
        <f t="shared" si="3"/>
        <v>-0.16666666666666663</v>
      </c>
      <c r="I12" s="94" t="s">
        <v>27</v>
      </c>
      <c r="J12" s="95">
        <f>-425000</f>
        <v>-425000</v>
      </c>
      <c r="K12" s="95">
        <f>-485000</f>
        <v>-485000</v>
      </c>
      <c r="L12" s="95">
        <f t="shared" si="0"/>
        <v>-60000</v>
      </c>
      <c r="M12" s="96">
        <f t="shared" si="1"/>
        <v>0.14117647058823524</v>
      </c>
    </row>
    <row r="13" spans="2:13" ht="14.25" customHeight="1" x14ac:dyDescent="0.45">
      <c r="B13" s="94" t="s">
        <v>28</v>
      </c>
      <c r="C13" s="98">
        <f>-(C12-468000)</f>
        <v>-42000</v>
      </c>
      <c r="D13" s="98">
        <f>-(D12-375000)</f>
        <v>-50000</v>
      </c>
      <c r="E13" s="98">
        <f t="shared" si="2"/>
        <v>-8000</v>
      </c>
      <c r="F13" s="96">
        <f t="shared" si="3"/>
        <v>0.19047619047619047</v>
      </c>
      <c r="I13" s="94" t="s">
        <v>29</v>
      </c>
      <c r="J13" s="95">
        <v>-112364</v>
      </c>
      <c r="K13" s="95">
        <f>L23-K12-K14</f>
        <v>-83712.5</v>
      </c>
      <c r="L13" s="95">
        <f t="shared" si="0"/>
        <v>28651.5</v>
      </c>
      <c r="M13" s="96">
        <f t="shared" si="1"/>
        <v>-0.2549882524652024</v>
      </c>
    </row>
    <row r="14" spans="2:13" ht="14.25" customHeight="1" x14ac:dyDescent="0.45">
      <c r="B14" s="94" t="s">
        <v>30</v>
      </c>
      <c r="C14" s="95">
        <f>275000*1.2-48325</f>
        <v>281675</v>
      </c>
      <c r="D14" s="95">
        <f>290000*1.25-41500</f>
        <v>321000</v>
      </c>
      <c r="E14" s="95">
        <f t="shared" si="2"/>
        <v>39325</v>
      </c>
      <c r="F14" s="96">
        <f t="shared" si="3"/>
        <v>0.13961125410490816</v>
      </c>
      <c r="I14" s="100" t="s">
        <v>31</v>
      </c>
      <c r="J14" s="95">
        <f>-35000</f>
        <v>-35000</v>
      </c>
      <c r="K14" s="95">
        <v>-40000</v>
      </c>
      <c r="L14" s="95">
        <f t="shared" si="0"/>
        <v>-5000</v>
      </c>
      <c r="M14" s="96">
        <f t="shared" si="1"/>
        <v>0.14285714285714279</v>
      </c>
    </row>
    <row r="15" spans="2:13" ht="14.25" customHeight="1" x14ac:dyDescent="0.45">
      <c r="B15" s="94" t="s">
        <v>32</v>
      </c>
      <c r="C15" s="95">
        <v>48325</v>
      </c>
      <c r="D15" s="95">
        <v>41500</v>
      </c>
      <c r="E15" s="98">
        <f t="shared" si="2"/>
        <v>-6825</v>
      </c>
      <c r="F15" s="99">
        <f t="shared" si="3"/>
        <v>-0.14123124676668386</v>
      </c>
      <c r="I15" s="101" t="s">
        <v>33</v>
      </c>
      <c r="J15" s="97">
        <f t="shared" ref="J15:K15" si="5">J11+J12+J13+J14</f>
        <v>339636</v>
      </c>
      <c r="K15" s="97">
        <f t="shared" si="5"/>
        <v>391287.5</v>
      </c>
      <c r="L15" s="95">
        <f t="shared" si="0"/>
        <v>51651.5</v>
      </c>
      <c r="M15" s="96">
        <f t="shared" si="1"/>
        <v>0.15207899044859796</v>
      </c>
    </row>
    <row r="16" spans="2:13" ht="14.25" customHeight="1" x14ac:dyDescent="0.45">
      <c r="B16" s="93" t="s">
        <v>34</v>
      </c>
      <c r="C16" s="97">
        <f t="shared" ref="C16:D16" si="6">SUM(C10:C15)</f>
        <v>918000</v>
      </c>
      <c r="D16" s="97">
        <f t="shared" si="6"/>
        <v>893750</v>
      </c>
      <c r="E16" s="102">
        <f t="shared" si="2"/>
        <v>-24250</v>
      </c>
      <c r="F16" s="99">
        <f t="shared" si="3"/>
        <v>-2.6416122004357279E-2</v>
      </c>
      <c r="I16" s="94" t="s">
        <v>35</v>
      </c>
      <c r="J16" s="95">
        <f>-10300*1.2</f>
        <v>-12360</v>
      </c>
      <c r="K16" s="97">
        <f>-10000*1.25</f>
        <v>-12500</v>
      </c>
      <c r="L16" s="95">
        <f t="shared" si="0"/>
        <v>-140</v>
      </c>
      <c r="M16" s="96">
        <f t="shared" si="1"/>
        <v>1.1326860841423869E-2</v>
      </c>
    </row>
    <row r="17" spans="2:13" ht="14.25" customHeight="1" x14ac:dyDescent="0.45">
      <c r="B17" s="93" t="s">
        <v>36</v>
      </c>
      <c r="C17" s="103"/>
      <c r="D17" s="103"/>
      <c r="E17" s="103"/>
      <c r="F17" s="96"/>
      <c r="I17" s="93" t="s">
        <v>37</v>
      </c>
      <c r="J17" s="97">
        <f t="shared" ref="J17:K17" si="7">J15+J16</f>
        <v>327276</v>
      </c>
      <c r="K17" s="97">
        <f t="shared" si="7"/>
        <v>378787.5</v>
      </c>
      <c r="L17" s="95">
        <f t="shared" si="0"/>
        <v>51511.5</v>
      </c>
      <c r="M17" s="96">
        <f t="shared" si="1"/>
        <v>0.15739467605323942</v>
      </c>
    </row>
    <row r="18" spans="2:13" ht="14.25" customHeight="1" x14ac:dyDescent="0.45">
      <c r="B18" s="94" t="s">
        <v>38</v>
      </c>
      <c r="C18" s="95">
        <f>1800000*1.2</f>
        <v>2160000</v>
      </c>
      <c r="D18" s="95">
        <f>1900000*1.25</f>
        <v>2375000</v>
      </c>
      <c r="E18" s="95">
        <f t="shared" ref="E18:E22" si="8">D18-C18</f>
        <v>215000</v>
      </c>
      <c r="F18" s="96">
        <f t="shared" ref="F18:F22" si="9">D18/C18-1</f>
        <v>9.9537037037036979E-2</v>
      </c>
      <c r="I18" s="94" t="s">
        <v>39</v>
      </c>
      <c r="J18" s="95">
        <f>-(J17*0.35)</f>
        <v>-114546.59999999999</v>
      </c>
      <c r="K18" s="95">
        <f>-K17*0.35</f>
        <v>-132575.625</v>
      </c>
      <c r="L18" s="95">
        <f t="shared" si="0"/>
        <v>-18029.025000000009</v>
      </c>
      <c r="M18" s="96">
        <f t="shared" si="1"/>
        <v>0.15739467605323965</v>
      </c>
    </row>
    <row r="19" spans="2:13" ht="14.25" customHeight="1" x14ac:dyDescent="0.45">
      <c r="B19" s="94" t="s">
        <v>40</v>
      </c>
      <c r="C19" s="98">
        <f>-150000*1.2</f>
        <v>-180000</v>
      </c>
      <c r="D19" s="98">
        <f>-180000*1.25</f>
        <v>-225000</v>
      </c>
      <c r="E19" s="98">
        <f t="shared" si="8"/>
        <v>-45000</v>
      </c>
      <c r="F19" s="96">
        <f t="shared" si="9"/>
        <v>0.25</v>
      </c>
      <c r="G19" s="104"/>
      <c r="I19" s="105" t="s">
        <v>41</v>
      </c>
      <c r="J19" s="106">
        <f t="shared" ref="J19:K19" si="10">J17+J18</f>
        <v>212729.40000000002</v>
      </c>
      <c r="K19" s="106">
        <f t="shared" si="10"/>
        <v>246211.875</v>
      </c>
      <c r="L19" s="95">
        <f t="shared" si="0"/>
        <v>33482.474999999977</v>
      </c>
      <c r="M19" s="96">
        <f t="shared" si="1"/>
        <v>0.15739467605323942</v>
      </c>
    </row>
    <row r="20" spans="2:13" ht="14.25" customHeight="1" x14ac:dyDescent="0.45">
      <c r="B20" s="94" t="s">
        <v>42</v>
      </c>
      <c r="C20" s="95">
        <f>35000*1.2</f>
        <v>42000</v>
      </c>
      <c r="D20" s="95">
        <f>30000*1.25</f>
        <v>37500</v>
      </c>
      <c r="E20" s="98">
        <f t="shared" si="8"/>
        <v>-4500</v>
      </c>
      <c r="F20" s="99">
        <f t="shared" si="9"/>
        <v>-0.1071428571428571</v>
      </c>
      <c r="I20" s="107"/>
      <c r="J20" s="108"/>
      <c r="K20" s="108"/>
      <c r="L20" s="109"/>
      <c r="M20" s="110"/>
    </row>
    <row r="21" spans="2:13" ht="14.25" customHeight="1" x14ac:dyDescent="0.45">
      <c r="B21" s="93" t="s">
        <v>43</v>
      </c>
      <c r="C21" s="97">
        <f t="shared" ref="C21:D21" si="11">SUM(C18:C20)</f>
        <v>2022000</v>
      </c>
      <c r="D21" s="97">
        <f t="shared" si="11"/>
        <v>2187500</v>
      </c>
      <c r="E21" s="97">
        <f t="shared" si="8"/>
        <v>165500</v>
      </c>
      <c r="F21" s="96">
        <f t="shared" si="9"/>
        <v>8.1849653808110823E-2</v>
      </c>
      <c r="I21" s="74"/>
      <c r="J21" s="111">
        <f>180000*1.2</f>
        <v>216000</v>
      </c>
      <c r="K21" s="111">
        <f>200000*1.25</f>
        <v>250000</v>
      </c>
      <c r="L21" s="111">
        <f>J11-J21</f>
        <v>696000</v>
      </c>
      <c r="M21" s="112"/>
    </row>
    <row r="22" spans="2:13" ht="14.25" customHeight="1" x14ac:dyDescent="0.45">
      <c r="B22" s="93" t="s">
        <v>44</v>
      </c>
      <c r="C22" s="97">
        <f t="shared" ref="C22:D22" si="12">C16+C21</f>
        <v>2940000</v>
      </c>
      <c r="D22" s="97">
        <f t="shared" si="12"/>
        <v>3081250</v>
      </c>
      <c r="E22" s="97">
        <f t="shared" si="8"/>
        <v>141250</v>
      </c>
      <c r="F22" s="96">
        <f t="shared" si="9"/>
        <v>4.8044217687074786E-2</v>
      </c>
      <c r="I22" s="74">
        <f>180000*1.2</f>
        <v>216000</v>
      </c>
      <c r="J22" s="111">
        <f>200000*1.2</f>
        <v>240000</v>
      </c>
      <c r="K22" s="111"/>
      <c r="L22" s="111">
        <f>313030*1.25</f>
        <v>391287.5</v>
      </c>
      <c r="M22" s="112"/>
    </row>
    <row r="23" spans="2:13" ht="14.25" customHeight="1" x14ac:dyDescent="0.45">
      <c r="L23" s="104">
        <f>L22-K11</f>
        <v>-608712.5</v>
      </c>
      <c r="M23" s="104"/>
    </row>
    <row r="24" spans="2:13" ht="14.25" customHeight="1" x14ac:dyDescent="0.45">
      <c r="M24" s="104"/>
    </row>
    <row r="25" spans="2:13" ht="14.25" customHeight="1" x14ac:dyDescent="0.45">
      <c r="B25" s="158"/>
      <c r="C25" s="91" t="s">
        <v>14</v>
      </c>
      <c r="D25" s="91" t="s">
        <v>15</v>
      </c>
      <c r="E25" s="91" t="s">
        <v>16</v>
      </c>
      <c r="F25" s="91" t="s">
        <v>17</v>
      </c>
    </row>
    <row r="26" spans="2:13" ht="14.25" customHeight="1" x14ac:dyDescent="0.45">
      <c r="B26" s="133"/>
      <c r="C26" s="92" t="s">
        <v>48</v>
      </c>
      <c r="D26" s="92" t="s">
        <v>48</v>
      </c>
      <c r="E26" s="92" t="s">
        <v>18</v>
      </c>
      <c r="F26" s="92" t="s">
        <v>19</v>
      </c>
    </row>
    <row r="27" spans="2:13" ht="14.25" customHeight="1" x14ac:dyDescent="0.45">
      <c r="B27" s="93" t="s">
        <v>49</v>
      </c>
      <c r="C27" s="94"/>
      <c r="D27" s="94"/>
      <c r="E27" s="94"/>
      <c r="F27" s="94"/>
      <c r="H27" s="104"/>
      <c r="I27" s="104"/>
    </row>
    <row r="28" spans="2:13" ht="14.25" customHeight="1" x14ac:dyDescent="0.45">
      <c r="B28" s="94" t="s">
        <v>50</v>
      </c>
      <c r="C28" s="95">
        <f>125000*(1.2)</f>
        <v>150000</v>
      </c>
      <c r="D28" s="95">
        <f>125000*1.25+15500</f>
        <v>171750</v>
      </c>
      <c r="E28" s="95">
        <f t="shared" ref="E28:E31" si="13">D28-C28</f>
        <v>21750</v>
      </c>
      <c r="F28" s="96">
        <f t="shared" ref="F28:F31" si="14">D28/C28-1</f>
        <v>0.14500000000000002</v>
      </c>
    </row>
    <row r="29" spans="2:13" ht="14.25" customHeight="1" x14ac:dyDescent="0.45">
      <c r="B29" s="94" t="s">
        <v>51</v>
      </c>
      <c r="C29" s="95">
        <f>375000*(1.2)</f>
        <v>450000</v>
      </c>
      <c r="D29" s="95">
        <f>325000*1.25+13000</f>
        <v>419250</v>
      </c>
      <c r="E29" s="98">
        <f t="shared" si="13"/>
        <v>-30750</v>
      </c>
      <c r="F29" s="99">
        <f t="shared" si="14"/>
        <v>-6.8333333333333357E-2</v>
      </c>
    </row>
    <row r="30" spans="2:13" ht="14.25" customHeight="1" x14ac:dyDescent="0.45">
      <c r="B30" s="94" t="s">
        <v>52</v>
      </c>
      <c r="C30" s="95">
        <f>200000*1.2</f>
        <v>240000</v>
      </c>
      <c r="D30" s="95">
        <f>220000*1.25</f>
        <v>275000</v>
      </c>
      <c r="E30" s="95">
        <f t="shared" si="13"/>
        <v>35000</v>
      </c>
      <c r="F30" s="96">
        <f t="shared" si="14"/>
        <v>0.14583333333333326</v>
      </c>
    </row>
    <row r="31" spans="2:13" ht="14.25" customHeight="1" x14ac:dyDescent="0.45">
      <c r="B31" s="93" t="s">
        <v>53</v>
      </c>
      <c r="C31" s="97">
        <f t="shared" ref="C31:D31" si="15">SUM(C28:C30)</f>
        <v>840000</v>
      </c>
      <c r="D31" s="97">
        <f t="shared" si="15"/>
        <v>866000</v>
      </c>
      <c r="E31" s="102">
        <f t="shared" si="13"/>
        <v>26000</v>
      </c>
      <c r="F31" s="99">
        <f t="shared" si="14"/>
        <v>3.0952380952380842E-2</v>
      </c>
    </row>
    <row r="32" spans="2:13" ht="14.25" customHeight="1" x14ac:dyDescent="0.45">
      <c r="B32" s="93" t="s">
        <v>54</v>
      </c>
      <c r="C32" s="95"/>
      <c r="D32" s="95"/>
      <c r="E32" s="95"/>
      <c r="F32" s="96"/>
    </row>
    <row r="33" spans="2:6" ht="14.25" customHeight="1" x14ac:dyDescent="0.45">
      <c r="B33" s="94" t="s">
        <v>55</v>
      </c>
      <c r="C33" s="95">
        <f>600000*(1.2)</f>
        <v>720000</v>
      </c>
      <c r="D33" s="95">
        <f>550000*1.25+20000</f>
        <v>707500</v>
      </c>
      <c r="E33" s="98">
        <f t="shared" ref="E33:E35" si="16">D33-C33</f>
        <v>-12500</v>
      </c>
      <c r="F33" s="99">
        <f t="shared" ref="F33:F35" si="17">D33/C33-1</f>
        <v>-1.736111111111116E-2</v>
      </c>
    </row>
    <row r="34" spans="2:6" ht="14.25" customHeight="1" x14ac:dyDescent="0.45">
      <c r="B34" s="93" t="s">
        <v>56</v>
      </c>
      <c r="C34" s="97">
        <f t="shared" ref="C34:D34" si="18">SUM(C33)</f>
        <v>720000</v>
      </c>
      <c r="D34" s="97">
        <f t="shared" si="18"/>
        <v>707500</v>
      </c>
      <c r="E34" s="98">
        <f t="shared" si="16"/>
        <v>-12500</v>
      </c>
      <c r="F34" s="99">
        <f t="shared" si="17"/>
        <v>-1.736111111111116E-2</v>
      </c>
    </row>
    <row r="35" spans="2:6" ht="14.25" customHeight="1" x14ac:dyDescent="0.45">
      <c r="B35" s="93" t="s">
        <v>57</v>
      </c>
      <c r="C35" s="97">
        <f t="shared" ref="C35:D35" si="19">C31+C34</f>
        <v>1560000</v>
      </c>
      <c r="D35" s="97">
        <f t="shared" si="19"/>
        <v>1573500</v>
      </c>
      <c r="E35" s="102">
        <f t="shared" si="16"/>
        <v>13500</v>
      </c>
      <c r="F35" s="99">
        <f t="shared" si="17"/>
        <v>8.6538461538461231E-3</v>
      </c>
    </row>
    <row r="36" spans="2:6" ht="14.25" customHeight="1" x14ac:dyDescent="0.45">
      <c r="B36" s="93" t="s">
        <v>58</v>
      </c>
      <c r="C36" s="95"/>
      <c r="D36" s="95"/>
      <c r="E36" s="95"/>
      <c r="F36" s="96"/>
    </row>
    <row r="37" spans="2:6" ht="14.25" customHeight="1" x14ac:dyDescent="0.45">
      <c r="B37" s="94" t="s">
        <v>143</v>
      </c>
      <c r="C37" s="95">
        <f t="shared" ref="C37:D37" si="20">400000*(1.2)</f>
        <v>480000</v>
      </c>
      <c r="D37" s="95">
        <f t="shared" si="20"/>
        <v>480000</v>
      </c>
      <c r="E37" s="95">
        <f t="shared" ref="E37:E41" si="21">D37-C37</f>
        <v>0</v>
      </c>
      <c r="F37" s="96">
        <f t="shared" ref="F37:F41" si="22">D37/C37-1</f>
        <v>0</v>
      </c>
    </row>
    <row r="38" spans="2:6" ht="14.25" customHeight="1" x14ac:dyDescent="0.45">
      <c r="B38" s="94" t="s">
        <v>60</v>
      </c>
      <c r="C38" s="95">
        <f t="shared" ref="C38:D38" si="23">570000*(1.2)</f>
        <v>684000</v>
      </c>
      <c r="D38" s="95">
        <f t="shared" si="23"/>
        <v>684000</v>
      </c>
      <c r="E38" s="95">
        <f t="shared" si="21"/>
        <v>0</v>
      </c>
      <c r="F38" s="96">
        <f t="shared" si="22"/>
        <v>0</v>
      </c>
    </row>
    <row r="39" spans="2:6" ht="14.25" customHeight="1" x14ac:dyDescent="0.45">
      <c r="B39" s="94" t="s">
        <v>61</v>
      </c>
      <c r="C39" s="95">
        <f>180000*1.2</f>
        <v>216000</v>
      </c>
      <c r="D39" s="95">
        <f>275000*1.25</f>
        <v>343750</v>
      </c>
      <c r="E39" s="95">
        <f t="shared" si="21"/>
        <v>127750</v>
      </c>
      <c r="F39" s="96">
        <f t="shared" si="22"/>
        <v>0.59143518518518512</v>
      </c>
    </row>
    <row r="40" spans="2:6" ht="14.25" customHeight="1" x14ac:dyDescent="0.45">
      <c r="B40" s="93" t="s">
        <v>62</v>
      </c>
      <c r="C40" s="97">
        <f t="shared" ref="C40:D40" si="24">SUM(C37:C39)</f>
        <v>1380000</v>
      </c>
      <c r="D40" s="97">
        <f t="shared" si="24"/>
        <v>1507750</v>
      </c>
      <c r="E40" s="97">
        <f t="shared" si="21"/>
        <v>127750</v>
      </c>
      <c r="F40" s="96">
        <f t="shared" si="22"/>
        <v>9.2572463768116009E-2</v>
      </c>
    </row>
    <row r="41" spans="2:6" ht="14.25" customHeight="1" x14ac:dyDescent="0.45">
      <c r="B41" s="93" t="s">
        <v>63</v>
      </c>
      <c r="C41" s="97">
        <f t="shared" ref="C41:D41" si="25">C40+C35</f>
        <v>2940000</v>
      </c>
      <c r="D41" s="97">
        <f t="shared" si="25"/>
        <v>3081250</v>
      </c>
      <c r="E41" s="97">
        <f t="shared" si="21"/>
        <v>141250</v>
      </c>
      <c r="F41" s="96">
        <f t="shared" si="22"/>
        <v>4.8044217687074786E-2</v>
      </c>
    </row>
    <row r="42" spans="2:6" ht="14.25" customHeight="1" x14ac:dyDescent="0.35"/>
    <row r="43" spans="2:6" ht="14.25" customHeight="1" x14ac:dyDescent="0.35"/>
    <row r="44" spans="2:6" ht="14.25" customHeight="1" x14ac:dyDescent="0.35"/>
    <row r="45" spans="2:6" ht="14.25" customHeight="1" x14ac:dyDescent="0.35"/>
    <row r="46" spans="2:6" ht="14.25" customHeight="1" x14ac:dyDescent="0.35"/>
    <row r="47" spans="2:6" ht="14.25" customHeight="1" x14ac:dyDescent="0.35"/>
    <row r="48" spans="2:6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I7:I8"/>
    <mergeCell ref="J7:J8"/>
    <mergeCell ref="B25:B26"/>
    <mergeCell ref="B2:F2"/>
    <mergeCell ref="B4:F4"/>
    <mergeCell ref="B5:F6"/>
    <mergeCell ref="I5:M6"/>
    <mergeCell ref="B7:B8"/>
    <mergeCell ref="C7:C8"/>
    <mergeCell ref="D7:D8"/>
    <mergeCell ref="K7:K8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Trend Analysis (2)</vt:lpstr>
      <vt:lpstr>Outline</vt:lpstr>
      <vt:lpstr>Financial Statements</vt:lpstr>
      <vt:lpstr>Investors Ratios-Market </vt:lpstr>
      <vt:lpstr>Profitability Ratios</vt:lpstr>
      <vt:lpstr>Solvency Ratios</vt:lpstr>
      <vt:lpstr>Activity Ratios</vt:lpstr>
      <vt:lpstr>Liquidity Ratios</vt:lpstr>
      <vt:lpstr>Trend Analysis</vt:lpstr>
      <vt:lpstr>Financial Statements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jihane obeid</dc:creator>
  <cp:lastModifiedBy>mansour farhat</cp:lastModifiedBy>
  <dcterms:created xsi:type="dcterms:W3CDTF">2021-11-26T19:59:14Z</dcterms:created>
  <dcterms:modified xsi:type="dcterms:W3CDTF">2021-12-23T02:26:03Z</dcterms:modified>
</cp:coreProperties>
</file>